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uda_work\1 แผน\18 แผน 2562\10 EEC\Action Plan EEC\"/>
    </mc:Choice>
  </mc:AlternateContent>
  <xr:revisionPtr revIDLastSave="0" documentId="13_ncr:1_{F23FEBED-0107-4229-8C67-9DD5E5AF18AB}" xr6:coauthVersionLast="40" xr6:coauthVersionMax="40" xr10:uidLastSave="{00000000-0000-0000-0000-000000000000}"/>
  <bookViews>
    <workbookView xWindow="120" yWindow="72" windowWidth="19092" windowHeight="11760" tabRatio="679" activeTab="3" xr2:uid="{00000000-000D-0000-FFFF-FFFF00000000}"/>
  </bookViews>
  <sheets>
    <sheet name="รวมงบประมาณ" sheetId="5" r:id="rId1"/>
    <sheet name="ยุทธ์1 พัฒนาระบบบริการ" sheetId="3" r:id="rId2"/>
    <sheet name="ยุทธ์2 ป้องกันโรคและจัดการภัยฯ" sheetId="4" r:id="rId3"/>
    <sheet name="ยุทธ์3 พัฒนาอาชีวฯ" sheetId="1" r:id="rId4"/>
    <sheet name="ยุทธ์4 ส่งเสริมศูนย์กลางสุขภาพ" sheetId="2" r:id="rId5"/>
  </sheets>
  <definedNames>
    <definedName name="_xlnm.Print_Titles" localSheetId="1">'ยุทธ์1 พัฒนาระบบบริการ'!$2:$4</definedName>
    <definedName name="_xlnm.Print_Titles" localSheetId="2">'ยุทธ์2 ป้องกันโรคและจัดการภัยฯ'!$2:$4</definedName>
    <definedName name="_xlnm.Print_Titles" localSheetId="3">'ยุทธ์3 พัฒนาอาชีวฯ'!$2:$4</definedName>
    <definedName name="_xlnm.Print_Titles" localSheetId="4">'ยุทธ์4 ส่งเสริมศูนย์กลางสุขภาพ'!$2:$4</definedName>
  </definedNames>
  <calcPr calcId="181029"/>
</workbook>
</file>

<file path=xl/calcChain.xml><?xml version="1.0" encoding="utf-8"?>
<calcChain xmlns="http://schemas.openxmlformats.org/spreadsheetml/2006/main">
  <c r="I133" i="3" l="1"/>
  <c r="I64" i="3"/>
  <c r="I299" i="3"/>
  <c r="G299" i="3"/>
  <c r="H299" i="3"/>
  <c r="E299" i="3"/>
  <c r="F299" i="3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F277" i="3"/>
  <c r="G277" i="3"/>
  <c r="H277" i="3"/>
  <c r="F274" i="3"/>
  <c r="G274" i="3"/>
  <c r="H274" i="3"/>
  <c r="F264" i="3"/>
  <c r="G264" i="3"/>
  <c r="H264" i="3"/>
  <c r="F225" i="3"/>
  <c r="G225" i="3"/>
  <c r="H225" i="3"/>
  <c r="F208" i="3"/>
  <c r="G208" i="3"/>
  <c r="H208" i="3"/>
  <c r="F195" i="3"/>
  <c r="G195" i="3"/>
  <c r="H195" i="3"/>
  <c r="F151" i="3"/>
  <c r="G151" i="3"/>
  <c r="H151" i="3"/>
  <c r="F145" i="3"/>
  <c r="G145" i="3"/>
  <c r="H145" i="3"/>
  <c r="C18" i="5"/>
  <c r="C16" i="5"/>
  <c r="C15" i="5"/>
  <c r="C14" i="5"/>
  <c r="C13" i="5"/>
  <c r="C12" i="5"/>
  <c r="C11" i="5"/>
  <c r="F97" i="3"/>
  <c r="G97" i="3"/>
  <c r="H97" i="3"/>
  <c r="F94" i="3"/>
  <c r="G94" i="3"/>
  <c r="H94" i="3"/>
  <c r="F91" i="3"/>
  <c r="G91" i="3"/>
  <c r="H91" i="3"/>
  <c r="F79" i="3"/>
  <c r="G79" i="3"/>
  <c r="H79" i="3"/>
  <c r="C10" i="5"/>
  <c r="C9" i="5"/>
  <c r="C8" i="5"/>
  <c r="C7" i="5"/>
  <c r="C6" i="5"/>
  <c r="C5" i="5"/>
  <c r="C4" i="5"/>
  <c r="C3" i="5" s="1"/>
  <c r="F71" i="3"/>
  <c r="G71" i="3"/>
  <c r="H71" i="3"/>
  <c r="F25" i="3"/>
  <c r="G25" i="3"/>
  <c r="H25" i="3"/>
  <c r="F17" i="3"/>
  <c r="G17" i="3"/>
  <c r="H17" i="3"/>
  <c r="E225" i="3" l="1"/>
  <c r="I228" i="3"/>
  <c r="I227" i="3"/>
  <c r="I226" i="3"/>
  <c r="I224" i="3"/>
  <c r="I223" i="3"/>
  <c r="I222" i="3"/>
  <c r="I221" i="3"/>
  <c r="I220" i="3"/>
  <c r="H219" i="3"/>
  <c r="G219" i="3"/>
  <c r="F219" i="3"/>
  <c r="E219" i="3"/>
  <c r="I219" i="3" s="1"/>
  <c r="I218" i="3"/>
  <c r="I217" i="3"/>
  <c r="I216" i="3"/>
  <c r="I215" i="3"/>
  <c r="I214" i="3"/>
  <c r="H213" i="3"/>
  <c r="G213" i="3"/>
  <c r="F213" i="3"/>
  <c r="E213" i="3"/>
  <c r="I212" i="3"/>
  <c r="I211" i="3"/>
  <c r="I210" i="3"/>
  <c r="I209" i="3"/>
  <c r="E208" i="3"/>
  <c r="I204" i="3"/>
  <c r="I207" i="3"/>
  <c r="I206" i="3"/>
  <c r="I205" i="3"/>
  <c r="I203" i="3"/>
  <c r="H202" i="3"/>
  <c r="G202" i="3"/>
  <c r="F202" i="3"/>
  <c r="E202" i="3"/>
  <c r="I201" i="3"/>
  <c r="H200" i="3"/>
  <c r="G200" i="3"/>
  <c r="F200" i="3"/>
  <c r="E200" i="3"/>
  <c r="E195" i="3"/>
  <c r="I199" i="3"/>
  <c r="I198" i="3"/>
  <c r="I197" i="3"/>
  <c r="I196" i="3"/>
  <c r="I208" i="3" l="1"/>
  <c r="I200" i="3"/>
  <c r="I213" i="3"/>
  <c r="I225" i="3"/>
  <c r="I202" i="3"/>
  <c r="I195" i="3"/>
  <c r="F118" i="3"/>
  <c r="G118" i="3"/>
  <c r="G111" i="3" s="1"/>
  <c r="H118" i="3"/>
  <c r="H111" i="3" s="1"/>
  <c r="E118" i="3"/>
  <c r="I122" i="3"/>
  <c r="I121" i="3"/>
  <c r="I120" i="3"/>
  <c r="I119" i="3"/>
  <c r="F111" i="3"/>
  <c r="I116" i="3"/>
  <c r="I115" i="3"/>
  <c r="I114" i="3"/>
  <c r="I113" i="3"/>
  <c r="I117" i="3"/>
  <c r="I112" i="3"/>
  <c r="F107" i="3"/>
  <c r="G107" i="3"/>
  <c r="H107" i="3"/>
  <c r="E107" i="3"/>
  <c r="I110" i="3"/>
  <c r="I109" i="3"/>
  <c r="I108" i="3"/>
  <c r="I102" i="3"/>
  <c r="I101" i="3"/>
  <c r="I100" i="3"/>
  <c r="I99" i="3"/>
  <c r="I105" i="3"/>
  <c r="I104" i="3"/>
  <c r="I103" i="3"/>
  <c r="I106" i="3"/>
  <c r="I98" i="3"/>
  <c r="I96" i="3"/>
  <c r="I95" i="3"/>
  <c r="I93" i="3"/>
  <c r="I92" i="3"/>
  <c r="E97" i="3"/>
  <c r="E94" i="3"/>
  <c r="E91" i="3"/>
  <c r="I85" i="3"/>
  <c r="I84" i="3"/>
  <c r="I83" i="3"/>
  <c r="I82" i="3"/>
  <c r="I81" i="3"/>
  <c r="I90" i="3"/>
  <c r="I89" i="3"/>
  <c r="I88" i="3"/>
  <c r="I87" i="3"/>
  <c r="I86" i="3"/>
  <c r="I80" i="3"/>
  <c r="E79" i="3"/>
  <c r="I74" i="3"/>
  <c r="I73" i="3"/>
  <c r="I76" i="3"/>
  <c r="I75" i="3"/>
  <c r="I78" i="3"/>
  <c r="I70" i="3"/>
  <c r="I77" i="3"/>
  <c r="I72" i="3"/>
  <c r="E71" i="3"/>
  <c r="I68" i="3"/>
  <c r="F67" i="3"/>
  <c r="G67" i="3"/>
  <c r="H67" i="3"/>
  <c r="E67" i="3"/>
  <c r="I69" i="3"/>
  <c r="I66" i="3"/>
  <c r="I65" i="3"/>
  <c r="I63" i="3"/>
  <c r="H62" i="3"/>
  <c r="G62" i="3"/>
  <c r="F62" i="3"/>
  <c r="E62" i="3"/>
  <c r="I118" i="3" l="1"/>
  <c r="E111" i="3"/>
  <c r="I107" i="3"/>
  <c r="I94" i="3"/>
  <c r="I97" i="3"/>
  <c r="I91" i="3"/>
  <c r="I79" i="3"/>
  <c r="I71" i="3"/>
  <c r="I67" i="3"/>
  <c r="I62" i="3"/>
  <c r="F292" i="3" l="1"/>
  <c r="G292" i="3"/>
  <c r="H292" i="3"/>
  <c r="E292" i="3"/>
  <c r="E277" i="3"/>
  <c r="I298" i="3"/>
  <c r="I297" i="3"/>
  <c r="I296" i="3"/>
  <c r="I295" i="3"/>
  <c r="I294" i="3"/>
  <c r="I293" i="3"/>
  <c r="I279" i="3"/>
  <c r="I280" i="3"/>
  <c r="I281" i="3"/>
  <c r="I282" i="3"/>
  <c r="I283" i="3"/>
  <c r="I284" i="3"/>
  <c r="I285" i="3"/>
  <c r="I278" i="3"/>
  <c r="I276" i="3"/>
  <c r="I291" i="3"/>
  <c r="I290" i="3"/>
  <c r="I289" i="3"/>
  <c r="I288" i="3"/>
  <c r="I287" i="3"/>
  <c r="I286" i="3"/>
  <c r="E274" i="3"/>
  <c r="I275" i="3"/>
  <c r="E264" i="3"/>
  <c r="I273" i="3"/>
  <c r="I272" i="3"/>
  <c r="I271" i="3"/>
  <c r="I270" i="3"/>
  <c r="I269" i="3"/>
  <c r="I268" i="3"/>
  <c r="I267" i="3"/>
  <c r="I266" i="3"/>
  <c r="I265" i="3"/>
  <c r="I292" i="3" l="1"/>
  <c r="I274" i="3"/>
  <c r="I277" i="3"/>
  <c r="F58" i="3" l="1"/>
  <c r="G58" i="3"/>
  <c r="H58" i="3"/>
  <c r="E58" i="3"/>
  <c r="I61" i="3"/>
  <c r="I60" i="3"/>
  <c r="I59" i="3"/>
  <c r="E151" i="3"/>
  <c r="I157" i="3"/>
  <c r="I158" i="3"/>
  <c r="I159" i="3"/>
  <c r="I160" i="3"/>
  <c r="I161" i="3"/>
  <c r="I156" i="3"/>
  <c r="I155" i="3"/>
  <c r="I154" i="3"/>
  <c r="I153" i="3"/>
  <c r="I152" i="3"/>
  <c r="I151" i="3" l="1"/>
  <c r="I58" i="3"/>
  <c r="H259" i="3"/>
  <c r="I259" i="3" s="1"/>
  <c r="H258" i="3"/>
  <c r="I258" i="3" s="1"/>
  <c r="H257" i="3"/>
  <c r="I257" i="3" s="1"/>
  <c r="H243" i="3"/>
  <c r="H232" i="3"/>
  <c r="I256" i="3"/>
  <c r="I255" i="3"/>
  <c r="I254" i="3"/>
  <c r="I253" i="3"/>
  <c r="I252" i="3"/>
  <c r="I251" i="3"/>
  <c r="I250" i="3"/>
  <c r="I249" i="3"/>
  <c r="I248" i="3"/>
  <c r="I247" i="3"/>
  <c r="I246" i="3"/>
  <c r="I263" i="3"/>
  <c r="I262" i="3"/>
  <c r="I261" i="3"/>
  <c r="I260" i="3"/>
  <c r="F229" i="3" l="1"/>
  <c r="G229" i="3"/>
  <c r="H229" i="3"/>
  <c r="E229" i="3"/>
  <c r="I245" i="3"/>
  <c r="I244" i="3"/>
  <c r="I243" i="3"/>
  <c r="I242" i="3"/>
  <c r="I241" i="3"/>
  <c r="I239" i="3"/>
  <c r="I238" i="3"/>
  <c r="I237" i="3"/>
  <c r="I236" i="3"/>
  <c r="I235" i="3"/>
  <c r="I234" i="3"/>
  <c r="I233" i="3"/>
  <c r="I232" i="3"/>
  <c r="I231" i="3"/>
  <c r="I230" i="3"/>
  <c r="F34" i="3"/>
  <c r="G34" i="3"/>
  <c r="E34" i="3"/>
  <c r="H53" i="3"/>
  <c r="H42" i="3"/>
  <c r="I229" i="3" l="1"/>
  <c r="H34" i="3"/>
  <c r="I34" i="3" s="1"/>
  <c r="I240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35" i="3"/>
  <c r="I37" i="4" l="1"/>
  <c r="F37" i="4"/>
  <c r="G37" i="4"/>
  <c r="H37" i="4"/>
  <c r="I36" i="4"/>
  <c r="F36" i="4"/>
  <c r="G36" i="4"/>
  <c r="H36" i="4"/>
  <c r="E36" i="4"/>
  <c r="E30" i="4"/>
  <c r="I30" i="4"/>
  <c r="G30" i="4"/>
  <c r="H30" i="4"/>
  <c r="F30" i="4"/>
  <c r="I134" i="3" l="1"/>
  <c r="I135" i="3"/>
  <c r="I136" i="3"/>
  <c r="I137" i="3"/>
  <c r="I138" i="3"/>
  <c r="I139" i="3"/>
  <c r="I140" i="3"/>
  <c r="I141" i="3"/>
  <c r="I142" i="3"/>
  <c r="I143" i="3"/>
  <c r="I144" i="3"/>
  <c r="F131" i="3" l="1"/>
  <c r="G131" i="3"/>
  <c r="E131" i="3"/>
  <c r="E145" i="3"/>
  <c r="G191" i="3"/>
  <c r="G186" i="3"/>
  <c r="G185" i="3"/>
  <c r="G184" i="3"/>
  <c r="G183" i="3"/>
  <c r="H180" i="3"/>
  <c r="H162" i="3" s="1"/>
  <c r="G180" i="3"/>
  <c r="E177" i="3"/>
  <c r="E162" i="3" s="1"/>
  <c r="F174" i="3"/>
  <c r="F173" i="3"/>
  <c r="I145" i="3" l="1"/>
  <c r="C17" i="5" s="1"/>
  <c r="G162" i="3"/>
  <c r="F171" i="3"/>
  <c r="I171" i="3" s="1"/>
  <c r="F170" i="3"/>
  <c r="I170" i="3" s="1"/>
  <c r="F169" i="3"/>
  <c r="I169" i="3" s="1"/>
  <c r="F168" i="3"/>
  <c r="I168" i="3" s="1"/>
  <c r="I166" i="3"/>
  <c r="I164" i="3"/>
  <c r="I165" i="3"/>
  <c r="I172" i="3"/>
  <c r="I174" i="3"/>
  <c r="I177" i="3"/>
  <c r="I180" i="3"/>
  <c r="I163" i="3"/>
  <c r="I194" i="3"/>
  <c r="I193" i="3"/>
  <c r="I192" i="3"/>
  <c r="I191" i="3"/>
  <c r="I190" i="3"/>
  <c r="I189" i="3"/>
  <c r="I188" i="3"/>
  <c r="I187" i="3"/>
  <c r="I186" i="3"/>
  <c r="I185" i="3"/>
  <c r="I184" i="3"/>
  <c r="I183" i="3"/>
  <c r="I182" i="3"/>
  <c r="I181" i="3"/>
  <c r="I179" i="3"/>
  <c r="I178" i="3"/>
  <c r="I176" i="3"/>
  <c r="I175" i="3"/>
  <c r="I173" i="3"/>
  <c r="I167" i="3"/>
  <c r="E25" i="3"/>
  <c r="I26" i="3"/>
  <c r="I27" i="3"/>
  <c r="I28" i="3"/>
  <c r="I29" i="3"/>
  <c r="I30" i="3"/>
  <c r="I31" i="3"/>
  <c r="I32" i="3"/>
  <c r="I33" i="3"/>
  <c r="F162" i="3" l="1"/>
  <c r="I162" i="3" s="1"/>
  <c r="I25" i="3"/>
  <c r="I147" i="3" l="1"/>
  <c r="I148" i="3"/>
  <c r="I149" i="3"/>
  <c r="I150" i="3"/>
  <c r="I146" i="3"/>
  <c r="H132" i="3"/>
  <c r="H131" i="3" s="1"/>
  <c r="I131" i="3" l="1"/>
  <c r="I111" i="3"/>
  <c r="I132" i="3"/>
  <c r="C35" i="5"/>
  <c r="I32" i="4"/>
  <c r="I33" i="4"/>
  <c r="I34" i="4"/>
  <c r="I35" i="4"/>
  <c r="I31" i="4"/>
  <c r="I22" i="4"/>
  <c r="G22" i="4"/>
  <c r="H22" i="4"/>
  <c r="F22" i="4"/>
  <c r="I29" i="4"/>
  <c r="I28" i="4"/>
  <c r="I27" i="4"/>
  <c r="I26" i="4"/>
  <c r="I25" i="4"/>
  <c r="I24" i="4"/>
  <c r="I23" i="4"/>
  <c r="I21" i="4"/>
  <c r="I20" i="4"/>
  <c r="I19" i="4"/>
  <c r="I18" i="4"/>
  <c r="I17" i="4"/>
  <c r="E12" i="4"/>
  <c r="E16" i="4" s="1"/>
  <c r="E37" i="4" s="1"/>
  <c r="G12" i="4"/>
  <c r="G16" i="4" s="1"/>
  <c r="H12" i="4"/>
  <c r="H16" i="4" s="1"/>
  <c r="F12" i="4"/>
  <c r="F16" i="4" s="1"/>
  <c r="I13" i="4"/>
  <c r="I14" i="4"/>
  <c r="I15" i="4"/>
  <c r="I9" i="4"/>
  <c r="I10" i="4"/>
  <c r="I11" i="4"/>
  <c r="I8" i="4"/>
  <c r="C34" i="5" l="1"/>
  <c r="I12" i="4"/>
  <c r="I16" i="4" s="1"/>
  <c r="F10" i="2"/>
  <c r="G10" i="2"/>
  <c r="H10" i="2"/>
  <c r="E10" i="2"/>
  <c r="I27" i="1" l="1"/>
  <c r="I28" i="1"/>
  <c r="I12" i="1"/>
  <c r="I5" i="2"/>
  <c r="I10" i="2" s="1"/>
  <c r="C36" i="5" s="1"/>
  <c r="F13" i="1"/>
  <c r="F10" i="1" s="1"/>
  <c r="F29" i="1" s="1"/>
  <c r="G13" i="1"/>
  <c r="G10" i="1" s="1"/>
  <c r="G29" i="1" s="1"/>
  <c r="H13" i="1"/>
  <c r="H10" i="1" s="1"/>
  <c r="E13" i="1"/>
  <c r="E10" i="1" s="1"/>
  <c r="E29" i="1" s="1"/>
  <c r="I17" i="1"/>
  <c r="I16" i="1"/>
  <c r="I15" i="1"/>
  <c r="I14" i="1"/>
  <c r="I11" i="1"/>
  <c r="I6" i="1"/>
  <c r="I7" i="1"/>
  <c r="I8" i="1"/>
  <c r="I9" i="1"/>
  <c r="I19" i="1"/>
  <c r="I20" i="1"/>
  <c r="I21" i="1"/>
  <c r="E17" i="3"/>
  <c r="I264" i="3" s="1"/>
  <c r="I18" i="3"/>
  <c r="I19" i="3"/>
  <c r="I20" i="3"/>
  <c r="I21" i="3"/>
  <c r="I22" i="3"/>
  <c r="I23" i="3"/>
  <c r="I24" i="3"/>
  <c r="H29" i="1" l="1"/>
  <c r="I10" i="1"/>
  <c r="I13" i="1"/>
  <c r="I5" i="3" l="1"/>
  <c r="I7" i="3"/>
  <c r="I8" i="3"/>
  <c r="I11" i="3"/>
  <c r="I13" i="3"/>
  <c r="I14" i="3"/>
  <c r="I15" i="3"/>
  <c r="I16" i="3"/>
  <c r="I17" i="3"/>
  <c r="I123" i="3"/>
  <c r="I124" i="3"/>
  <c r="I125" i="3"/>
  <c r="I126" i="3"/>
  <c r="I127" i="3"/>
  <c r="I128" i="3"/>
  <c r="I6" i="3"/>
  <c r="C2" i="5" l="1"/>
  <c r="C37" i="5" s="1"/>
  <c r="I5" i="1"/>
  <c r="I29" i="1" s="1"/>
</calcChain>
</file>

<file path=xl/sharedStrings.xml><?xml version="1.0" encoding="utf-8"?>
<sst xmlns="http://schemas.openxmlformats.org/spreadsheetml/2006/main" count="927" uniqueCount="721">
  <si>
    <t>ลำดับ</t>
  </si>
  <si>
    <t>ชื่อโครงการ</t>
  </si>
  <si>
    <t>กิจกรรมหลัก</t>
  </si>
  <si>
    <t>ปี 2562</t>
  </si>
  <si>
    <t>ปี 2563</t>
  </si>
  <si>
    <t>ปี 2564</t>
  </si>
  <si>
    <t>ปี 2565</t>
  </si>
  <si>
    <t>ระยะเวลาดำเนินการ/งบประมาณ (บาท)</t>
  </si>
  <si>
    <t>หน่วยงานรับผิดชอบ</t>
  </si>
  <si>
    <t>รวม</t>
  </si>
  <si>
    <t>เป้าหมาย</t>
  </si>
  <si>
    <t>โครงการจัดทำและพัฒนาฐานข้อมูลความเสี่ยงต่อสุขภาพ (Health Risk) ในพื้นที่</t>
  </si>
  <si>
    <t>พัฒนาระบบบัญชาการเหตุฉุกเฉินและศูนย์ปฏิบัติการภาวะฉุกเฉิน (Smart EOC)</t>
  </si>
  <si>
    <t>โครงการเฝ้าระวัง ป้องกัน ควบคุมโรคและภัยสุขภาพ จากการทำงานและจากมลพิษสิ่งแวดล้อม (EEC Public Health Watch)</t>
  </si>
  <si>
    <t xml:space="preserve">พัฒนาโรงพยาบาลเฉพาะทาง ( Excellent Center ) ด้านโรคจากการประกอบอาชีพและ สิ่งแวดล้อม </t>
  </si>
  <si>
    <t xml:space="preserve">จัดตั้งศูนย์สุขภาพดีวัยทำงาน (Worker’s health wellness Center) ทั้งในสถานประกอบการและสถานพยาบาล </t>
  </si>
  <si>
    <t>พัฒนาระบบการผลิต ฝึกอบรมและพัฒนาบุคลากรภายในพื้นที่</t>
  </si>
  <si>
    <t>ศูนย์กลางเพื่อส่งเสริมสุขภาพ (Wellness Hub)</t>
  </si>
  <si>
    <t>ศูนย์กลางการศึกษา วิชาการและงานวิจัย (Academic Hub)</t>
  </si>
  <si>
    <t>เพิ่มประสิทธิภาพการให้บริการ โดยใช้เทคโนโลยีและนวัตกรรม (Smart Healthcare 4.0)</t>
  </si>
  <si>
    <t>พัฒนาระบบการดูแลผู้ป่วยฉุกเฉิน (Smart ECS : Emergency Care System)</t>
  </si>
  <si>
    <t>พัฒนาระบบบริหารจัดการที่รวดเร็วและมีประสิทธิภาพ (Smart &amp; Fast Management)</t>
  </si>
  <si>
    <t>2.1 จัดตั้งคณะกรรมการการแพทย์และสาธารณสุขระดับเขต</t>
  </si>
  <si>
    <t>2.2 จัดตั้งกองทุนการแพทย์ฉุกเฉินระดับเขต</t>
  </si>
  <si>
    <t>2.4 สนับสนุนให้มีเครื่องกระตุกหัวใจไฟฟ้าชนิดอัตโนมัติ (Automated External Defibrillator : AED) ในชุมชนทุกแห่ง พร้อมทั้งการประชาสัมพันธ์วิธีการใช้เครื่องมือ</t>
  </si>
  <si>
    <t>1.3 สนับสนุนให้องค์กรปกครองส่วนท้องถิ่น/ภาคเอกชน ร่วมจัดบริการปฐมภูมิ (Primary Health Care) โดยมีระบบข้อมูลเชื่อมโยงกับ รพ.</t>
  </si>
  <si>
    <t>3.1 ปรับปรุงกฎระเบียบให้ท้องถิ่นดำเนินงานด้านส่งเสริมสุขภาพได้อย่างเต็มที่</t>
  </si>
  <si>
    <t>3.2 ปรับระเบียบกระทรวงสาธารณสุข โดยให้อำนาจผู้ตรวจราชการกระทรวง  กำหนดตำแหน่งบุคลากร เฉพาะทางด้านต่าง ๆ ใน รพ.พื้นที่ Hot zone ให้เหมาะสมกับบริบทพื้นที่</t>
  </si>
  <si>
    <t>3.4 ปรับรูปแบบการบริหารงาน รพ. เป็นแบบ Corporatization</t>
  </si>
  <si>
    <t>3.5 จัดตั้งกองทุนเพื่อพัฒนาเขตสุขภาพพิเศษ</t>
  </si>
  <si>
    <t>รพ.ทุกแห่ง</t>
  </si>
  <si>
    <t>อุตสาหกรรมการแพทย์ครบวงจร (Product Hub) : จัดตั้งเขตอุตสาหกรรมบริการเครื่องมือแพทย์</t>
  </si>
  <si>
    <t>เขตสุขภาพที่ 6</t>
  </si>
  <si>
    <t>4.2 จัดตั้งหน่วยงานในเขตอุตสาหกรรมบริการ ได้แก่   อย.เครื่องมือแพทย์,  มาตรฐานอุตสาหกรรมเครื่องมือแพทย์  Bio, มาตรฐานความปลอดภัยทางไฟฟ้าเครื่องมือแพทย์, มาตรฐานโรงงานอุตสาหกรรม,  สำนักกฎหมาย</t>
  </si>
  <si>
    <t>กระทรวงสาธารณสุข/กระทรวงอุตสาหกรรม</t>
  </si>
  <si>
    <t>4.1 สถาบันร่วมผลิตแพทย์สาขาเวชศาสตร์ป้องกันและสังคมแขนงอาชีวเวชศาสตร์ จุฬาลงกรณ์มหาวิทยาลัย-สสจ.ระยอง</t>
  </si>
  <si>
    <t xml:space="preserve">4.2 สถาบันร่วมผลิตแพทย์สาขาเวชศาสตร์ป้องกันแขนงอาชีวเวชศาสตร์ หาวิทยาลัยบูรพา-รพ.ชลบุรี </t>
  </si>
  <si>
    <t>4.3 สถาบันร่วมผลิตพยาบาลเฉพาะทางการพยาบาลอาชีวอนามัย มหาวิทยาลัยบูรพา-รพ.ระยอง</t>
  </si>
  <si>
    <t>รพ.ระยอง/รพ.เฉลิมพระกัยรติสมเด็จพระเทพฯ</t>
  </si>
  <si>
    <t>รพ.ชลบุรี</t>
  </si>
  <si>
    <t>รพ.ระยองฯ</t>
  </si>
  <si>
    <t>รพ.ระยอง /รพ.เฉลิมพระกียรติสมเด็จพระเทพฯ/ รพ.บ้านฉาง</t>
  </si>
  <si>
    <t>4.5 พัฒนาหลักสูตรระยะสั้นเพื่อพัฒนาบุคลากรตามบริการของศูนย์เชี่ยวชาญทางอาชีวเวชศาสตร์ ได้แก่ การเตรียมพร้อมและตอบโต้ภาวะฉุกเฉินสารเคมี ด้านอาชีวเวชศาสตร์และโรคปอดจากการประกอบอาชีพ</t>
  </si>
  <si>
    <t>1.1 การจัดทำฐานข้อมูลความเสี่ยงต่อสุขภาพ</t>
  </si>
  <si>
    <t>4.1 ประกาศนโยบายเขตอุตสาหกรรมบริการเครื่องมือแพทย์
-ลงทะเบียนผู้ประกอบการเครื่องมือแพทย์ (ผู้ผลิต, ตัวแทนจำหน่าย,นำเข้า,ซ่อมบำรุง, ทดสอบ/สอบเทียบ,  มาตรฐานอุตสาหกรรม, สถาบันวิชาการ,  กฎหมาย,  สถาบันการแพทย์, สถานรักษาพยาบาลภาครัฐ/เอกชน</t>
  </si>
  <si>
    <t>รพ.ระยอง
รพ.ชลบุรี
รพ.พุทธโสธร</t>
  </si>
  <si>
    <t>2.2 พัฒนาศูนย์เชี่ยวชาญพิษวิทยาและการตอบโต้ภาวะฉุกเฉินสารเคมี</t>
  </si>
  <si>
    <t>รพ.ระยอง</t>
  </si>
  <si>
    <t>รพ.เฉลิมพระเกียรติฯ</t>
  </si>
  <si>
    <t>2.3 พัฒนาศูนย์เชี่ยวชาญโรคปอดจากการประกอบอาชีพ</t>
  </si>
  <si>
    <t>ศูนย์พัฒนาวิชาการ อาชีวอนามัยและสิ่งแวดล้อม จ.ระยอง</t>
  </si>
  <si>
    <t>1.1 พัฒนาระบบฐานข้อมูลด้านอาชีว
เวชศาสตร์และมลพิษสิ่งแวดล้อม เพื่อทำนายภาวะสุขภาพ</t>
  </si>
  <si>
    <t>1 หลักสูตร/จัดอบรม 40 คน/รุ่น</t>
  </si>
  <si>
    <t>1 ระบบ</t>
  </si>
  <si>
    <t xml:space="preserve"> 1 ศูนย์</t>
  </si>
  <si>
    <t>1) พัฒนาศักยภาพด้านระบาดวิทยาสิ่งแวดล้อมสำหรับบุคลากรสาธารณสุขในพื้นที่ EEC และเขตสุขภาพที่ 6</t>
  </si>
  <si>
    <t xml:space="preserve">2) พัฒนาระบบเฝ้าระวังสุขภาพและสิ่งแวดล้อม (Smart detect) ในรูปแบบอิเล็กทรอนิกส์ไฟล์ </t>
  </si>
  <si>
    <t>3) ศูนย์รวบรวมฐานข้อมูลทางห้องปฏิบัติการด้านอาชีวอนามัยและสิ่งแวดล้อม เพื่อใช้ในการเฝ้าระวังสุขภาพจากการประกอบอาชีพและภัยสุขภาพจากมลพิษสิ่งแวดล้อม  (Env-Occ data lab center)</t>
  </si>
  <si>
    <t>รพท. (S,M1) 3 แห่ง</t>
  </si>
  <si>
    <t>รพศ. (A) 3 แห่ง</t>
  </si>
  <si>
    <t xml:space="preserve"> /</t>
  </si>
  <si>
    <t>1 ระบบทั้ง จว.</t>
  </si>
  <si>
    <t xml:space="preserve"> - เครื่องอัลตร้าซาวด์ 4 หัวตรวจ</t>
  </si>
  <si>
    <t>1 เครื่อง</t>
  </si>
  <si>
    <t>2 ตัว</t>
  </si>
  <si>
    <t>10 เครื่อง</t>
  </si>
  <si>
    <t xml:space="preserve"> - เครื่องช่วยกดหน้าอกอัตโนมัติ</t>
  </si>
  <si>
    <t xml:space="preserve"> 1 เครื่อง</t>
  </si>
  <si>
    <t xml:space="preserve"> - เครื่องชั่งน้ำหนัก วัดส่วนสูงอัตโนมัติ</t>
  </si>
  <si>
    <t>1 เครื่อง/2 ปี</t>
  </si>
  <si>
    <t xml:space="preserve"> 1 คัน/ปี</t>
  </si>
  <si>
    <t xml:space="preserve"> - ระบบTelemedicine สำหรับรถพยาบาล</t>
  </si>
  <si>
    <t xml:space="preserve"> - รถพยาบาล (Ambulance) </t>
  </si>
  <si>
    <t xml:space="preserve"> - หุ่นAdvance Lifesupport </t>
  </si>
  <si>
    <t xml:space="preserve"> - AED สำหรับฝึกสอน</t>
  </si>
  <si>
    <t>รพ.ปลวกแดง
รพ.แกลง
รพ.แหลมฉบัง
รพ.พนัสนิคม
รพ.บ้านบึง
รพ.บางปะกง
รพ.พนมสารคาม</t>
  </si>
  <si>
    <t xml:space="preserve">  1) พัฒนาฐานข้อมูลด้านการเฝ้าระวังและการรักษา : พัฒนา Application ฐานข้อมูลเพื่อการรักษาผู้ป่วยสารเคมี</t>
  </si>
  <si>
    <t>1 Application</t>
  </si>
  <si>
    <t xml:space="preserve"> - เครื่องโครมาโทกราฟชนิดของเหลวประสิทธิภาพสูง HPLC (DAD + FLD)</t>
  </si>
  <si>
    <t xml:space="preserve"> - เครื่องโครมาโทกราฟชนิดของเหลวประสิทธิภาพสูง HPLC (DAD)</t>
  </si>
  <si>
    <t>3 เครื่อง</t>
  </si>
  <si>
    <t xml:space="preserve"> -ตู้เก็บสารเคมี</t>
  </si>
  <si>
    <t>1 ตู้</t>
  </si>
  <si>
    <t xml:space="preserve"> - เครื่อง LC-MS-MS (Liquid Chromatography Mass Spectrometer ) เครื่องวิเคราะห์หาสารเคมีในเลือดและปัสสาวะ</t>
  </si>
  <si>
    <t>ศูนย์กลางบริการสุขภาพนานาชาติ (Medical Service Hub) (เน้นภาคเอกชน)</t>
  </si>
  <si>
    <t xml:space="preserve">   3) พัฒนาศักยภาพการตรวจทางห้องปฏิบัติการพิษวิทยา : จัดซื้อเครื่องมือตรวจ</t>
  </si>
  <si>
    <t>1 ลิขสิทธิ์</t>
  </si>
  <si>
    <t xml:space="preserve">  2) จัดซื้อ ArcGIS Desktop Standard (Single Use)</t>
  </si>
  <si>
    <t xml:space="preserve">  4) พัฒนาระบบสารต้านพิษเพื่อการรักษาผู้ป่วย (เตรียมความพร้อมและสนับสนุนการผลิตสารต้านพิษ , ประชุมเครือข่ายสารต้านพิษ,ซ้อมแผน Fast Track Cyanine)</t>
  </si>
  <si>
    <t>4.6 การประชุมเครือข่ายเพื่อการพัฒนาระบบส่งต่อโรคจากกรทำงานและสิ่งแวดล้อมและภัยสุขภาพ</t>
  </si>
  <si>
    <t>4.7 พัฒนาบุคลากรสาธารณสุข
ในจังหวัดชลบุรีด้านอาชีวอนามัยและเวชกรรมสิ่งแวดล้อม</t>
  </si>
  <si>
    <t>รพศ./รพท./รพช./รพ.สต./ท้องถิ่น/ รพ.นอกสังกัด 2 วัน 200 คน</t>
  </si>
  <si>
    <t>รพศ./รพท./รพช./รพ.สต./ท้องถิ่น/ รพ.นอกสังกัด 1 วัน 200 คน</t>
  </si>
  <si>
    <t>6 คน</t>
  </si>
  <si>
    <t>4 คน</t>
  </si>
  <si>
    <t>4-6 คน/ปี</t>
  </si>
  <si>
    <t>22 คน</t>
  </si>
  <si>
    <t>12 คน</t>
  </si>
  <si>
    <t>4 คน/ปี</t>
  </si>
  <si>
    <t>30 คน/ปี</t>
  </si>
  <si>
    <t>ขอรับรองจากสภาพยาบาล</t>
  </si>
  <si>
    <t>30 คน</t>
  </si>
  <si>
    <t>90 คน</t>
  </si>
  <si>
    <t>120 คน</t>
  </si>
  <si>
    <t>4 หลักสูตร/จัดอบรม 40 คน/รุ่น</t>
  </si>
  <si>
    <t>รพ.ระยอง (1 หลักสูตร)</t>
  </si>
  <si>
    <t>รพ.ชลบุรี (1 หลักสูตร)</t>
  </si>
  <si>
    <t>รพ.สมเด็จพระเทพฯ (1 หลักสูตร)</t>
  </si>
  <si>
    <t>4 หลักสูตร (160 คน)</t>
  </si>
  <si>
    <t>4.4 แหล่งฝึกงานร่วมมหาวิทยาลัยบูรพาและมหาวิทยาลัยเชียงใหม่(รพ.ระยอง รพ.เฉลิมพระเกียรติสมเด็จพระเทพ รพ.บ้านฉาง)</t>
  </si>
  <si>
    <t>1.1 พัฒนาระบบข้อมูลสุขภาพรายบุคคล (Personal Health Record) ให้ประชาชนเข้าถึงข้อมูลสุขภาพตนเองได้ (จัดหา Software)</t>
  </si>
  <si>
    <r>
      <t xml:space="preserve">1.2 เร่งพัฒนาให้สถานพยาบาลทุกแห่งทั้งภาครัฐและเอกชนเป็น </t>
    </r>
    <r>
      <rPr>
        <b/>
        <u/>
        <sz val="16"/>
        <color theme="1"/>
        <rFont val="TH SarabunPSK"/>
        <family val="2"/>
      </rPr>
      <t>Smart Hospital</t>
    </r>
    <r>
      <rPr>
        <b/>
        <sz val="16"/>
        <color theme="1"/>
        <rFont val="TH SarabunPSK"/>
        <family val="2"/>
      </rPr>
      <t xml:space="preserve"> 
 </t>
    </r>
    <r>
      <rPr>
        <sz val="16"/>
        <color theme="1"/>
        <rFont val="TH SarabunPSK"/>
        <family val="2"/>
      </rPr>
      <t>- ผู้รับบริการได้รับบริการอัตโนมัติตั้งแต่ลงทะเบียนเพื่อเข้ารับบริการ -เข้า รพ.-ออกจาก รพ.-รับยาที่บ้าน/สถานบริการใกล้บ้าน เช่น จองคิวออนไลน์ ลงทะเบียนอัตโนมัติ จ่ายเงินอัตโนมัติ  เป็นต้น</t>
    </r>
  </si>
  <si>
    <t>ร้อยละ......ของ ปชก.</t>
  </si>
  <si>
    <t>อย่างน้อยจังหวัดละ 1 แห่ง</t>
  </si>
  <si>
    <t xml:space="preserve">ครอบคลุม ปชก.แฝง/ที่เพิ่มขึ้น </t>
  </si>
  <si>
    <t>1.4 พัฒนา PCC ให้เป็น Smart PCC</t>
  </si>
  <si>
    <t>1.5 พัฒนา รพ.สต. ให้เป็น Smart รพ.สต.</t>
  </si>
  <si>
    <t>1.6 ส่งเสริมให้ภาคเอกชนลงทุนขยายการบริการสุขภาพในระดับทุติยภูมิ และ ตติยภูมิ (Secondary and Tertiary care)  ไปกับภาครัฐ
 - ร่วมวางแผนพัฒนาการใช้ทรัพยากรร่วมกันระหว่างภาครัฐ ท้องถิ่น และเอกชน</t>
  </si>
  <si>
    <t>ร้อยละ.......ของ PCC</t>
  </si>
  <si>
    <t>ร้อยละ.......ของ รพ.สต.</t>
  </si>
  <si>
    <t>1.7 Mobile Service</t>
  </si>
  <si>
    <t>2.3 เชิญชวนภาคท้องถิ่นและเอกชนร่วมให้บริการการแพทย์ฉุกเฉินและส่งต่อ (EMS/Refer) ทั้งทางบก ทางน้ำ และทางอากาศ (Private Logistic)</t>
  </si>
  <si>
    <t>ร้อยละ 25 ของชุมชนเป้าหมาย</t>
  </si>
  <si>
    <t>ร้อยละ 50 ของชุมชนเป้าหมาย</t>
  </si>
  <si>
    <t>ร้อยละ 75 ของชุมชนเป้าหมาย</t>
  </si>
  <si>
    <t>ร้อยละ 100 ของชุมชนเป้าหมาย</t>
  </si>
  <si>
    <t>นพ.นำพล (ผอ.รพ.เจ้าพระยาอภัยภูเบศร)</t>
  </si>
  <si>
    <t>EOC ระดับเขต จังหวัดชลบุรี</t>
  </si>
  <si>
    <r>
      <t xml:space="preserve">2.1 พัฒนาศูนย์ปฏิบัติการภาวะฉุกเฉิน (Emergency Operations Center, EOC) เพื่อให้สามารถจัดการภาวะฉุกเฉินทุกโรคและภัยสุขภาพได้อย่างรวดเร็ว เป็นระบบ มีความเป็นเอกภาพ มีประสิทธิภาพ และปลอดภัย ทั้งด้านระบบงาน อุปกรณ์ กำลังคน </t>
    </r>
    <r>
      <rPr>
        <sz val="16"/>
        <color rgb="FF0000FF"/>
        <rFont val="TH SarabunPSK"/>
        <family val="2"/>
      </rPr>
      <t>ติดต่อได้ทุกที่ทุกเวลา (อาจเป็น Mobile ได้ด้วย)</t>
    </r>
  </si>
  <si>
    <t>เขตสุขภาพที่ 6/สสจ.ชลบุรี / สคร.6</t>
  </si>
  <si>
    <t>2.2 Quarantine site</t>
  </si>
  <si>
    <t>2.1 พัฒนา รพ.เฉลิมพระเกียรติสมเด็จพระเทพฯ เป็นสถาบันเฉพาะทางด้านอาชีวเวชศาสตร์และเวชศาสตร์สิ่งแวดล้อม สังกัดกรมการแพทย์ หรือ กรมควบคุมโรค</t>
  </si>
  <si>
    <t>3.2 กำหนดมาตรการ/กฎหมาย......เพื่อให้สถานประกอบการจัดบริการส่งเสริมสุขภาพ เช่น ดูแลสุขภาพดี ลดภาษีให้</t>
  </si>
  <si>
    <t>3.1 เปิดบริการโดยจับคู่บริการ รพ.(เป็นพี่เลี้ยง) และสถานประกอบการ 1 แห่งในพื้นที่รับผิดชอบ และ จัดทำmapping บริการและประชาสัมพันธ์ และสนับสนุนให้มี Wellness Center ในโรงพยาบาล (เชิงระบบ และโครงสร้าง)</t>
  </si>
  <si>
    <t>1.1 สนับสนุนการจัดตั้งศูนย์แพทยศาสตร์นานาชาติ รพ.ระยอง-ธรรมศาสตร์</t>
  </si>
  <si>
    <t>3.1 สนับสนุนสถานพักฟื้นผู้สูงอายุใน ชลบุรี ฉะเชิงเทรา (แก้กฎระเบียบ และจัดตั้งศูนย์ประสานงาน)</t>
  </si>
  <si>
    <t>รพ.ระยอง กับ คณะแพทยศาสตร์ ธรรมศาสตร์</t>
  </si>
  <si>
    <t>2.1 สนับสนุนสถานพยาบาลเป็นฐานการผลิต วิจัย ตลาดของภาคเอกชนที่มาลงทุนรวมถึงการรับรองมาตรฐาน (รวมทั้งเชิญชวน จัดประชุม)</t>
  </si>
  <si>
    <t xml:space="preserve">พัฒนาศักยภาพสถานบริการ </t>
  </si>
  <si>
    <t xml:space="preserve"> พัฒนาระบบการเฝ้าระวังและตรวจจับโรคอุบัติใหม่ อุบัติซ้ำบริเวณช่องทางเข้า-ออก ประเทศ (ด่านเรือ ด่านอากาศยาน) ในพื้นที่เขตพัฒนาพิเศษภาคตะวันออก </t>
  </si>
  <si>
    <t>สำนักงานป้องกันควบคุมโรคที่ 6 จังหวัดชลบุรี</t>
  </si>
  <si>
    <t>เสริมสร้างศักยภาพและความเข้มแข็งของเครือข่ายการดำเนินงานตามกฎอนามัยระหว่างประเทศ IHR-JEE (ด้านการจัดการภัยสารเคมี กัมมันตรังสีและนิวเคลียร์) ในพื้นที่เขตพัฒนาพิเศษภาคตะวันออก</t>
  </si>
  <si>
    <t xml:space="preserve">การพัฒนารูปแบบระบบเฝ้าระวังโรคและภัยสุขภาพของบุคลากรและผู้ได้รับผลกระทบ ด้านโรคจากการประกอบอาชีพและสิ่งแวดล้อม
</t>
  </si>
  <si>
    <r>
      <t>3.1 การพัฒนา</t>
    </r>
    <r>
      <rPr>
        <sz val="16"/>
        <color theme="1"/>
        <rFont val="TH SarabunPSK"/>
        <family val="2"/>
      </rPr>
      <t>ระบบเฝ้าระวังของช่องทางเข้า-ออก ประเทศ ในพื้นที่เขตพัฒนาพิเศษภาคตะวันออก</t>
    </r>
  </si>
  <si>
    <t>3.2 การซ้อมแผนการตอบโต้ภาวะฉุกเฉิน กรณีโรคอุบัติใหม่</t>
  </si>
  <si>
    <t>3.3 การพัฒนาเชื่อมโยงระบบรายงานเหตุการณ์ระหว่างสำนักงานป้องกันควบคุมโรคที่ 6 จังหวัดชลบุรี และด่านควบคุมโรค</t>
  </si>
  <si>
    <r>
      <t>3.4 การเตรียมความพร้อมในการดำเนินการเพื่อ</t>
    </r>
    <r>
      <rPr>
        <sz val="16"/>
        <color theme="1"/>
        <rFont val="TH SarabunPSK"/>
        <family val="2"/>
      </rPr>
      <t>พัฒนาระบบการเฝ้าระวังและตรวจจับโรคอุบัติใหม่ อุบัติซ้ำบริเวณช่องทางเข้า-ออก ประเทศ ในพื้นที่เขตพัฒนาพิเศษภาคตะวันออก</t>
    </r>
  </si>
  <si>
    <t>3.5 การสนับสนุนอุปกรณ์/เครื่องมือสำหรับพัฒนาระบบการเฝ้าระวังและตรวจจับโรคอุบัติใหม่ อุบัติซ้ำบริเวณช่องทางเข้า-ออก ประเทศ</t>
  </si>
  <si>
    <t>6 ระบบ</t>
  </si>
  <si>
    <t>3 เครื่อง ๆ ละ 900,000 บาท</t>
  </si>
  <si>
    <t xml:space="preserve"> 1 คัน</t>
  </si>
  <si>
    <t xml:space="preserve">  1)  ระบบ VIDEO WALL</t>
  </si>
  <si>
    <t xml:space="preserve">  2) เครื่องเทอโมสแกน </t>
  </si>
  <si>
    <t xml:space="preserve">  3) ชุดปฏิบัติการฉุกเฉินทางการแพทย์ระดับสูง (ALS: Advance life Support)</t>
  </si>
  <si>
    <t>4.1 การสำรวจและ ประเมินพื้นที่เสี่ยง เพื่อจัดทำข้อมูลความเสี่ยงอุบัติภัยสารเคมี</t>
  </si>
  <si>
    <t>4.2 การประเมินระบบเฝ้าระวังโรคจากการประกอบอาชีพและสิ่งแวดล้อม</t>
  </si>
  <si>
    <t xml:space="preserve">4.3 การพัฒนาทีม SRRT ทุกระดับให้มีศักยภาพในการตอบโต้โรคและภัยสุขภาพด้านสารเคมี </t>
  </si>
  <si>
    <t>4.4 การพัฒนาความร่วมมือการดำเนินงานเครือข่ายการจัดการอุบัติภัยด้านสารเคมี</t>
  </si>
  <si>
    <t>4.5 การซ้อมแผน ตอบโต้ภาวะฉุกเฉินด้านสารเคมีระดับจังหวัด แบบบูรณาการ</t>
  </si>
  <si>
    <t>4.6 การสนับสนุนอุปกรณ์/เครื่องมือสำหรับการจัดการภัยสารเคมี กัมมันตรังสีและนิวเคลียร์ ในพื้นที่เขตพัฒนาพิเศษภาคตะวันออก</t>
  </si>
  <si>
    <t>1 เครื่อง ๆ ละ 580,000 บาท</t>
  </si>
  <si>
    <r>
      <t>1) เครื่องตรวจวิเคราะห์คุณภาพอากาศภายในอาคาร</t>
    </r>
    <r>
      <rPr>
        <sz val="14"/>
        <color rgb="FF000000"/>
        <rFont val="TH SarabunPSK"/>
        <family val="2"/>
      </rPr>
      <t xml:space="preserve">แบบอ่านค่าโดยตรง( IAQ ) </t>
    </r>
  </si>
  <si>
    <t>1 เครื่อง ๆ ละ 220,000 บาท</t>
  </si>
  <si>
    <t>2) เครื่องวัดปริมาณเสียงสะสม</t>
  </si>
  <si>
    <t xml:space="preserve">3) เครื่องชั่งน้ำหนักดิจิตอลทศนิยม  5 ตำแหน่ง </t>
  </si>
  <si>
    <t>1 เครื่อง ๆ ละ 155,000 บาท</t>
  </si>
  <si>
    <t>4) เครื่องวัดระดับเสียงพร้อมวิเคราะห์ความถี่ของเสียง</t>
  </si>
  <si>
    <t xml:space="preserve"> 1 เครื่อง ๆ ละ 185,000 บาท</t>
  </si>
  <si>
    <t xml:space="preserve">5) เครื่องมือตรวจวัดความเข้มข้นอนุภาคและจำนวนอนุภาค </t>
  </si>
  <si>
    <t>1 เครื่อง ๆ ละ 350,000 บาท</t>
  </si>
  <si>
    <t xml:space="preserve">6) เครื่องตรวจจุลชีพภายในอาคาร แบบ 2 หัว </t>
  </si>
  <si>
    <t xml:space="preserve">7) เครื่องวัดก๊าซ 5 ชนิด </t>
  </si>
  <si>
    <t>1 เครื่อง ๆ ละ400,000 บาท</t>
  </si>
  <si>
    <t>1 เครื่อง ๆ ละ250,000 บาท</t>
  </si>
  <si>
    <t xml:space="preserve">5.1 การพัฒนาระบบเฝ้าระวังโรคและภัยสุขภาพของบุคลากรและผู้ได้รับผลกระทบ ด้านโรคจากการประกอบอาชีพและสิ่งแวดล้อม </t>
  </si>
  <si>
    <t xml:space="preserve">5.2  การสำรวจข้อมูลจัดรูปแบบระบบเฝ้าระวังโรคและ ภัยสุขภาพของบุคลากรและผู้ได้รับผลกระทบ ด้านโรคจากการประกอบอาชีพและสิ่งแวดล้อมในพื้นที่ </t>
  </si>
  <si>
    <t xml:space="preserve">5.3 การพัฒนารูปแบบระบบเฝ้าระวังโรคและภัยสุขภาพของบุคลากรและผู้ได้รับผลกระทบ ด้านโรคจากการประกอบอาชีพและสิ่งแวดล้อม </t>
  </si>
  <si>
    <t xml:space="preserve">5.4 สนับสนุนการพัฒนารูปแบบระบบเฝ้าระวังโรคและภัยสุขภาพของบุคลากรและผู้ได้รับผลกระทบ ด้านโรคจากการประกอบอาชีพและสิ่งแวดล้อม </t>
  </si>
  <si>
    <t xml:space="preserve">5.5 การสื่อสาร ความเสี่ยง และปรับเปลี่ยนพฤติกรรมเสี่ยงโรคและภัยสุขภาพ </t>
  </si>
  <si>
    <t>ยุทธ์</t>
  </si>
  <si>
    <t>สร้างเสริมสุขภาพ ป้องกันโรคและจัดการภัยสุขภาพ</t>
  </si>
  <si>
    <t>พัฒนาศักยภาพงานอาชีวเวชศาสตร์และเวชศาสตร์สิ่งแวดล้อม</t>
  </si>
  <si>
    <t>พัฒนาระบบบริการสุขภาพให้ทันสมัยและสอดคล้องกับบริบทพื้นที่</t>
  </si>
  <si>
    <t>ส่งเสริมการเป็นศูนย์กลางสุขภาพนานาชาติ (Medical Hub)</t>
  </si>
  <si>
    <t>งบประมาณ</t>
  </si>
  <si>
    <t>รายการ</t>
  </si>
  <si>
    <t>ร่างแผนปฏิบัติการ การพัฒนาด้านสาธารณสุข เขตพัฒนาพิเศษภาคตะวันออก ปี 2562-2565</t>
  </si>
  <si>
    <t>3.6 กำหนดบทบาท Regulator ทำหน้าที่กำกับดูแล Provider ทุกสังกัด ทั้งรัฐ ท้องถิ่น เอกชน และมีการทำงานเป็นเครือข่ายในพื้นที่</t>
  </si>
  <si>
    <t>3.7 ถ่ายโอนบทบาทการเป็นหน่วยประกันสุขภาพ สำหรับกลุ่มเป้าหมายแรงงานต่างด้าวที่ได้รับการผ่อนผัน (ซึ่งยังไม่เป็นผู้ประกันตน) ไปสู่สำนักงานประกันสังคม</t>
  </si>
  <si>
    <t>4.1 โรงพยาบาลระยอง</t>
  </si>
  <si>
    <t>1 อาคาร</t>
  </si>
  <si>
    <t xml:space="preserve">  1) อาคารชุดพักอาศัยรวมพร้อมที่จอดรถ เป็นอาคาร สูง 17 ชั้น  พื้นที่ใช้สอย26,085 ตารางเมตร  แบบกองแบบแผน เลขที่ 11026</t>
  </si>
  <si>
    <t>4.2 โรงพยาบาลปลวกแดง</t>
  </si>
  <si>
    <t xml:space="preserve">  1) อาคารผ่าตัด อุบัติเหตุ ผู้ป่วยนอก และผู้ป่วยใน 5 ชั้น 12,600 ตร.ม. แบบเลขที่ 10198</t>
  </si>
  <si>
    <t xml:space="preserve">  2) อาคารผู้ป่วยนอก 5 ชั้น 9,796 ตร.ม. แบบเลขที่ 10943</t>
  </si>
  <si>
    <t xml:space="preserve">  3) . อาคารสนับสนุนบริการ 5 ชั้น 4,714 ตร.ม. แบบเลขที่ 10153</t>
  </si>
  <si>
    <t xml:space="preserve">  4) งานถมดินเพื่อเตรียมก่อสร้างอาคารผู้ป่วย  16,000 คิว</t>
  </si>
  <si>
    <t>1 งาน</t>
  </si>
  <si>
    <t xml:space="preserve">  5) รั้วคอนกรีตบล็อค แบบเลขที่ 3882/2526 ยาว 1500 ม.</t>
  </si>
  <si>
    <t>2 คัน ๆ ละ 2,980,000บาท</t>
  </si>
  <si>
    <t xml:space="preserve"> 1 เครื่อง ๆ ละ 1,000,000 บาท</t>
  </si>
  <si>
    <t>2 เครื่องๆ ละ 900,000 บาท</t>
  </si>
  <si>
    <t>2 เครื่องๆ ละ 70,000 บาท</t>
  </si>
  <si>
    <t>4 เครื่องๆ ละ 450,000 บาท</t>
  </si>
  <si>
    <t>2 เครื่องๆ ละ 2,500,000 บาท</t>
  </si>
  <si>
    <t>1 ชุดๆ ละ 300,000 บาท</t>
  </si>
  <si>
    <t>4 เครื่องๆ ละ 400,000 บาท</t>
  </si>
  <si>
    <t>2.6  โรงพยาบาลชลบุรี ขอรับการสนับสนุนครุภัณฑ์  อาคารสถานที่ (ER Package)  ให้เป็น Smart ER</t>
  </si>
  <si>
    <t xml:space="preserve">  1) รถพยาบาล (Ambulance) </t>
  </si>
  <si>
    <t xml:space="preserve">  2) เครื่องช่วยกระบวนการปั๊มและฟื้นคืนชีพผู้ป่วย</t>
  </si>
  <si>
    <t xml:space="preserve"> 3) เครื่องกระตุกไฟฟ้าหัวใจชนิดไบเฟสิค แบบจอสีพร้อมภาควัดคาร์บอนไดออกไซด์และออกซิเจนและตรวจคลื่นไฟฟ้าหัวใจ 12 ลีด</t>
  </si>
  <si>
    <t xml:space="preserve"> 4) เครื่องตรวจวัดคาร์บอนไดออกไซด์ในลมหายใจ</t>
  </si>
  <si>
    <t xml:space="preserve"> 5) เครื่องช่วยหายใจชนิดควบคุมด้วยปริมาตรและความดันเคลื่อนย้ายได้  </t>
  </si>
  <si>
    <t xml:space="preserve"> 6) เครื่องตรวจอวัยวะภายในด้วยคลื่นเสียงความถี่สูง ระดับความคมชัดสูง 3 หัวตรวจ</t>
  </si>
  <si>
    <t xml:space="preserve"> 7) ระบบ Call center EMS</t>
  </si>
  <si>
    <t xml:space="preserve"> 8) เครื่องติดตามการทำงานของหัวใจและสัญญาณชีพชนิดเคลื่อนที่ได้</t>
  </si>
  <si>
    <t xml:space="preserve">3.3 ปรัปรุงระเบียบการร่วมลงทุนภาครัฐและเอกชน (PPP) ให้เอื้อต่อการพัฒนาให้เป็นExcellent center ของสถานบริการในด้านต่าง ๆ เช่น Long Term Outsource </t>
  </si>
  <si>
    <t xml:space="preserve">  1) อาคารอุบัติเหตุและฉุกเฉิน อาคารคสล. 14 ชั้น พื้นที่ใช้สอยประมาณ 15,912 ตารางเมตร  ระยะเวลาก่อสร้าง 3 ปี  และเลขที่แบบ 10717</t>
  </si>
  <si>
    <t xml:space="preserve">  3) เครื่องช่วยทำงานของหัวใจชนิดใช้บอลลูนในหลอดเลือดแดงเอออร์ต้า</t>
  </si>
  <si>
    <t xml:space="preserve">  4) เครื่องติดตามการทำงานของหัวใจและสัญญาณชีพระบบรวมศูนย์ไม่น้อยกว่า 8 เตียง</t>
  </si>
  <si>
    <t xml:space="preserve">  5) เครื่องตรวจหัวใจด้วยคลื่นเสียงความถี่สูงชนิดความคมชัดสูงไม่น้อยกว่า 2 หัวตรวจ</t>
  </si>
  <si>
    <t xml:space="preserve">  6) เครื่องช่วยหายใจควบคุมด้วยปริมาตรและความดัน ( Volume Ventilator )</t>
  </si>
  <si>
    <t xml:space="preserve">  7) เครื่องควบคุมการให้สารน้ำทางหลอดเลือดดำ ชนิด 1 สาย </t>
  </si>
  <si>
    <t xml:space="preserve"> 8) เตียงผู้ป่วยสำหรับไอซียูปรับด้วยไฟฟ้าชนิด 4 motor</t>
  </si>
  <si>
    <t xml:space="preserve"> 9) เครื่องช่วยหายใจชนิดความถี่สูงและควบคุมด้วยปริมาตรและแรงดัน (Combine Ventilator)</t>
  </si>
  <si>
    <t>10) ตู้อบเด็กชนิดที่สามารถเปิดเป็นเครื่องส่องให้ความอบอุ่นได้ในเครื่องเดียวกัน  (Hybrid Incubator)</t>
  </si>
  <si>
    <t>11) ตู้อบเด็ก  (Incubator)</t>
  </si>
  <si>
    <t>12) เครื่องช่วยหายใจเด็กทารกควบคุมด้วยปริมาตรและแรงดัน (Conventional Ventilator)</t>
  </si>
  <si>
    <t>13) ตู้อบเด็กชนิดเคลื่อนที่ (Transport Incubator)</t>
  </si>
  <si>
    <t>14) เครื่องเอกซเรย์ฟลูโอโรสโคปเคลื่อนที่แบบซีอาร์มชุดรับภาพชนิดแฟลตพาแนล</t>
  </si>
  <si>
    <t>15) เครื่องดมยาสลบชนิด 3 แก๊ซพร้อมเครื่องช่วยหายใจและเครื่องติดตามการทำงานของหัวใจและวิเคราะห์แก๊ซระหว่างดมยาสลบ</t>
  </si>
  <si>
    <t>16) เครื่องอุ่นเลือดและส่วนประกอบของเลือด ชนิดไม่สัมผัสน้ำสามารถอุ่นเลือดได้พร้อมกันไม่น้อยกว่า 3 ถุง</t>
  </si>
  <si>
    <t>17) กล้องส่องตรวจทางเดินหายใจ ชนิดไฟเบอร์ พร้อมอุปกรณ์แสดงผลที่จอภาพ เพื่อช่วยในการตรวจทางเดินหายใจและใส่ท่อหายใจ</t>
  </si>
  <si>
    <t>18) เครื่องกระตุกไฟฟ้าหัวใจชนิดไบเฟสิคพร้อมภาควัดออกซิเจนในเลือด</t>
  </si>
  <si>
    <t>19) เครื่องติดตามการทำงานของหัวใจและสัญญาณชีพระบบรวมศูนย์ไม่น้อยกว่า  4 เตียง</t>
  </si>
  <si>
    <t>20) ชุดกล้องสำหรับผ่าตัดนิ่วในไต(Nephresccopy)</t>
  </si>
  <si>
    <t>21) เตียงผ่าตัดทั่วไประบบไฟฟ้าพร้อมรีโมทคอนโทล</t>
  </si>
  <si>
    <t>22) โคมไฟผ่าตัดใหญ่โคมคู่ขนาดไม่น้อยกว่า 130000 ลักซ์หลอดแอลอีดี</t>
  </si>
  <si>
    <t>23) เครื่องจี้ไฟฟ้าขนาดใหญ่</t>
  </si>
  <si>
    <t>24) กล้องส่องกระเพาะอาหารชนิดความคมชัดสูง</t>
  </si>
  <si>
    <t xml:space="preserve">  2) เครื่องสวนหัวใจสองระนาบ</t>
  </si>
  <si>
    <t>1 เครื่อง ๆ ละ 3.8 ล้านบาท</t>
  </si>
  <si>
    <t>1 เครื่อง ๆ ละ 2 ล้านบาท</t>
  </si>
  <si>
    <t>8 ชุด ๆ ละ 4.2 ล้านบาท</t>
  </si>
  <si>
    <t>1 เครื่อง ๆ ละ 3 ล้านบาท</t>
  </si>
  <si>
    <t>12 เครื่อง ๆ ละ 800,000 บาท</t>
  </si>
  <si>
    <t>60 เครื่อง ๆ ละ 55,000 บาท</t>
  </si>
  <si>
    <t>36 เตียง ๆ ละ 130,000 บาท</t>
  </si>
  <si>
    <t>4 เครื่อง ๆ ละ 1,950,000 บาท</t>
  </si>
  <si>
    <t>12 ตู้ ๆ ละ 500,000 บาท</t>
  </si>
  <si>
    <t>6 ตู้ ๆ ละ 1 ล้านบาท</t>
  </si>
  <si>
    <t>5 เครื่อง ๆ ละ 850,000 บาท</t>
  </si>
  <si>
    <t>2 ตู้ ๆ ละ 550,000 บาท</t>
  </si>
  <si>
    <t>1 เครื่อง ๆ ละ 9.27 ล้านบาท</t>
  </si>
  <si>
    <t>3 เครื่อง ๆ ละ 1.76 ล้านบาท</t>
  </si>
  <si>
    <t>2 เครื่อง ๆ ละ 300,000 บาท</t>
  </si>
  <si>
    <t>1 ชุด ๆ ละ 1.5 ล้านบาท</t>
  </si>
  <si>
    <t>6 เครื่อง ๆ ละ 330,000 บาท</t>
  </si>
  <si>
    <t>1 ชุด ๆ ละ 2 ล้านบาท</t>
  </si>
  <si>
    <t>1 ชุด ๆ ละ 1 ล้านบาท</t>
  </si>
  <si>
    <t>2 เตียง ๆ ละ 1.76 ล้านบาท</t>
  </si>
  <si>
    <t>3 โคม ๆ ละ 1.45 ล้านบาท</t>
  </si>
  <si>
    <t>3 เครื่อง ๆ ละ 370,000 บาท</t>
  </si>
  <si>
    <t>3 ชุด ๆ ละ 1.2 ล้านบาท</t>
  </si>
  <si>
    <t>25) ชุดเครื่องมือสำหรับเจาะกระดูกชนิดขับเคลื่อนด้วยลม Compack air drive II</t>
  </si>
  <si>
    <t>1 ชุด ๆ ละ 750,000 บาท</t>
  </si>
  <si>
    <t>26) กล้องจุลทรรศน์สำหรับงาน Immunofluoresenceพร้อมชุดถ่ายภาพ</t>
  </si>
  <si>
    <t>27) เครื่องเตรียมชิ้นเนื้ออัติโนมัติพร้อมระบบกำจัดไอระเหย(Tissue Processor)</t>
  </si>
  <si>
    <t>28)เครื่องตัดสไลด์อัติโนมัติ(Automicrotomy)</t>
  </si>
  <si>
    <t xml:space="preserve">30) เครื่องสลายนิ่วในระบบทางเดินปัสสาวะด้วยเลเซอร์ ขนาดไม่น้อยกว่า 20 วัตต์ </t>
  </si>
  <si>
    <t>31) เครื่องเอกซเรย์ตั้งพื้นระบบดิจิตอล ขนาด 1,000 mA</t>
  </si>
  <si>
    <r>
      <t>32) ตู้บ่มเพาะเชื้อ คาร์บอนได้ออกไซด์(Incubator CO</t>
    </r>
    <r>
      <rPr>
        <vertAlign val="subscript"/>
        <sz val="16"/>
        <rFont val="TH SarabunPSK"/>
        <family val="2"/>
      </rPr>
      <t>2</t>
    </r>
    <r>
      <rPr>
        <sz val="16"/>
        <rFont val="TH SarabunPSK"/>
        <family val="2"/>
      </rPr>
      <t xml:space="preserve">  )</t>
    </r>
  </si>
  <si>
    <t>1 เครื่อง ๆ ละ 1.395 ล้านบาท</t>
  </si>
  <si>
    <t>1 เครื่อง ๆ ละ 840,000 บาท</t>
  </si>
  <si>
    <t>29) เครื่องติดตามการทำงานของหัวใจและวิเคราะห์แก๊ซ monitor</t>
  </si>
  <si>
    <t>4 เครื่อง ๆ ละ 450,000 บาท</t>
  </si>
  <si>
    <t>1 เครื่อง ๆ ละ 4 ล้านบาท</t>
  </si>
  <si>
    <t>1 เครื่อง ๆ ละ 9.6 ล้านบาท</t>
  </si>
  <si>
    <t>1 เครื่อง ๆ ละ 4.5 ล้านบาท</t>
  </si>
  <si>
    <t>2 เครื่อง ๆ ละ 3.7 ล้านบาท</t>
  </si>
  <si>
    <t>1 เครื่อง ๆ ละ 22 ล้านบาท</t>
  </si>
  <si>
    <t>1 ชุด  ๆ ละ 6 ล้านบาท</t>
  </si>
  <si>
    <t>1 เครื่อง ๆ ละ 4.2 ล้านบาท</t>
  </si>
  <si>
    <t>1 เครื่อง ๆ ละ 1.8 ล้านบาท</t>
  </si>
  <si>
    <t>1 เครื่อง ๆ ละ 1.5ล้านบาท</t>
  </si>
  <si>
    <t>1 เครื่อง ๆ ละ 1.4ล้านบาท</t>
  </si>
  <si>
    <t>1 ชุด ๆ ละ 1.105 ล้านบาท</t>
  </si>
  <si>
    <t>2 เครื่อง ๆ ละ 850,000 บาท</t>
  </si>
  <si>
    <t>1 เครื่อง ๆ ละ 750,000 บาท</t>
  </si>
  <si>
    <t>1 เครื่อง ๆ ละ 600,000 บาท</t>
  </si>
  <si>
    <t>ประเด็นยุทธศาสตร์ที่ 1   พัฒนาระบบบริการสุขภาพให้ทันสมัยและสอดคล้องกับบริบทพื้นที่</t>
  </si>
  <si>
    <t>ประเด็นยุทธศาสตร์ที่ 2   ส่งเสริมป้องกันโรคและจัดการภัยสุขภาพ</t>
  </si>
  <si>
    <t xml:space="preserve">ประเด็นยุทธศาสตร์ที่ 3 พัฒนาศักยภาพงานอาชีวเวชศาสตร์และเวชศาสตร์สิ่งแวดล้อม
</t>
  </si>
  <si>
    <t>ประเด็นยุทธศาสตร์ที่ 4   ส่งเสริมการเป็นศูนย์กลางสุขภาพนานาชาติ (Medical Hub)</t>
  </si>
  <si>
    <t>2.5 โรงพยาบาลระยอง ลงทุนด้านครุภัณฑ์ และอาคาร สถานที่ (ER Package)  ให้เป็น Smart ER</t>
  </si>
  <si>
    <t>2.7 โรงพยาบาลพุทธโสธร ลงทุนด้านครุภัณฑ์ และอาคาร สถานที่ (ER Package)  ให้เป็น Smart ER</t>
  </si>
  <si>
    <t>รพ.พุทธโสธร</t>
  </si>
  <si>
    <t xml:space="preserve">  1) เครื่องช่วยกระบวนการปั๊มและฟื้นคืนชีพผู้ป่วย</t>
  </si>
  <si>
    <t xml:space="preserve">  2) เครื่องตรวจอวัยวะภายในด้วยคลื่นเสียงความถี่สูง ระดับความคมชัดสูง 3 หัวตรวจ</t>
  </si>
  <si>
    <t xml:space="preserve">  3) Telemedicine เชื่อมโยงสำหรับทั้งจังหวัด</t>
  </si>
  <si>
    <t>2 เครื่อง ๆ ละ 1 ล้านบาท</t>
  </si>
  <si>
    <t>1 เครื่อง ๆ ละ 2.5 ล้านบาท</t>
  </si>
  <si>
    <t xml:space="preserve">  4) เครื่องกระตุกไฟฟ้าหัวใจชนิดไบเฟสิคแบบจอสีพร้อมภาควัดคาร์บอนไดออกไซด์และออกซิเจน</t>
  </si>
  <si>
    <t>2 เครื่อง ๆ ละ 480,000 บาท</t>
  </si>
  <si>
    <t xml:space="preserve">  5) Transport Monitor EKG</t>
  </si>
  <si>
    <t xml:space="preserve">  6) เครื่องช่วยหายใจชนิดควบคุมด้วยปริมาตรและความดันเคลื่อนย้ายได้</t>
  </si>
  <si>
    <t xml:space="preserve">  7) อุปกรณ์จัดเก็บอุปกรณ์การแพทย์ (Pendant)</t>
  </si>
  <si>
    <t xml:space="preserve">  8) เครื่องติดตามการทำงานของหัวใจและสัญญาณชีพอัตโนมัติ (EKG BP SpO2 )</t>
  </si>
  <si>
    <t xml:space="preserve">  9) เครื่องติดตามการทำงานของหัวใจและสัญญาณชีพ 6 พารามิเตอร์ ระบบรวมศุนย์ไม่น้อยกว่า 4 เตียง  </t>
  </si>
  <si>
    <t xml:space="preserve">  10) เครื่องตรวจคลื่นไฟฟ้าหัวใจ 12 lead</t>
  </si>
  <si>
    <t xml:space="preserve">  11) เครื่องควบคุมการให้สารน้ำทางหลอดเลือดดำ(Infusion Pump)</t>
  </si>
  <si>
    <t xml:space="preserve">  12) เครื่องวัดความดันโลหิตัตโนมัติชนิดสอดแขนพร้อมเครื่องชั่งน้ำหนักวัดส่วนสูงพร้อมแสดงค่า BMI </t>
  </si>
  <si>
    <t xml:space="preserve">  13) เครื่องอุ่นเลือดและสารน้ำ</t>
  </si>
  <si>
    <t xml:space="preserve">  14) กล้องส่องตรวจทางเดินหายใจ ชนิดโค้งงอได้ชนิดวีดิทัศน์ พร้อมอุปกรณ์แสดงผลที่จอภาพเพื่อช่วยในการตรวจทางเดินหายใจและใส่ท่อหายใจ (VDO laryngoscop)</t>
  </si>
  <si>
    <t xml:space="preserve">  15) AED Trainer</t>
  </si>
  <si>
    <t xml:space="preserve">  16) ตู้เก็บเลือดขนาดไม่น้อยกว่า 20 คิว </t>
  </si>
  <si>
    <t xml:space="preserve">  17) CCTV</t>
  </si>
  <si>
    <t xml:space="preserve">  18) เตียงผู้ป่วยปรับระดับได้</t>
  </si>
  <si>
    <t xml:space="preserve">  19) เตียงทำแผลพร้อมตะแกรง</t>
  </si>
  <si>
    <t xml:space="preserve">  20) รถเข็นเปลนอนชนิดพับเก็บได้</t>
  </si>
  <si>
    <t xml:space="preserve">  21) เครื่อง X-Ray &amp; DR</t>
  </si>
  <si>
    <t xml:space="preserve">  22) โคมไฟเย็บแผล</t>
  </si>
  <si>
    <t xml:space="preserve">  23) ห้อง Negative Pressure</t>
  </si>
  <si>
    <t>3 เครื่อง ๆ ละ 450,000 บาท</t>
  </si>
  <si>
    <t>8 ชุด ๆ ละ 400,000 บาท</t>
  </si>
  <si>
    <t>19 เครื่อง ๆ ละ 150,000 บาท</t>
  </si>
  <si>
    <t>2 เครื่อง ๆ ละ 180,000 บาท</t>
  </si>
  <si>
    <t>5 เครื่อง ๆ ละ 65,000 บาท</t>
  </si>
  <si>
    <t>1 เครื่อง ๆ ละ 250,000 บาท</t>
  </si>
  <si>
    <t>2 เครื่อง ๆ ละ 120,000 บาท</t>
  </si>
  <si>
    <t>1 เครื่อง ๆ 38,000 บาท</t>
  </si>
  <si>
    <t>1 ตู้ ๆ ละ 500,000 บาท</t>
  </si>
  <si>
    <t>8 ชุด ๆ ละ 80,000 บาท</t>
  </si>
  <si>
    <t>10 เตียง ๆ ละ 35,000 บาท</t>
  </si>
  <si>
    <t>6 เตียง ๆ ละ 25,000 บาท</t>
  </si>
  <si>
    <t>13 คัน ๆ ละ 40,000 บาท</t>
  </si>
  <si>
    <t>2 โคม ๆ ละ 50,000 บาท</t>
  </si>
  <si>
    <t>7 ห้อง</t>
  </si>
  <si>
    <t xml:space="preserve">  1) อาคารศูนย์อุบัติเหตุและโรคหัวใจ จำนวน 10 ชั้น พื้นที่ใช้สอย 18,672 ตารางเมตร ระยะเวลาก่อสร้าง 1,200 วัน เลขที่แบบ 9906</t>
  </si>
  <si>
    <t xml:space="preserve">  2) เครื่องกระตุกไฟฟ้าหัวใจชนิดไบเฟสิคพร้อมภาควัดออกซิเจนในเลือด</t>
  </si>
  <si>
    <t xml:space="preserve">  3) เครื่องกระตุกไฟฟ้าหัวใจชนิดไบเฟสิคแบบจอสีพร้อมภาควัดคาร์บอนไดออกไซด์และออกซิเจน</t>
  </si>
  <si>
    <t xml:space="preserve">  4) เครื่องควบคุมการให้สารละลายโดยใช้กระบอกฉีด</t>
  </si>
  <si>
    <t xml:space="preserve">  5) เครื่องควบคุมการให้สารน้ำทางหลอดเลือดดำ(Infusion Pump)</t>
  </si>
  <si>
    <t xml:space="preserve">  6) เครื่องติดตามการทำงานของหัวใจและสัญญาณชีพอัตโนมัติ ขนาดเล็ก</t>
  </si>
  <si>
    <t xml:space="preserve">  7) เครื่องติดตามการทำงานของหัวใจและสัญญาณชีพอัตโนมัติ (EKG BP SpO2 IBP)</t>
  </si>
  <si>
    <t xml:space="preserve">  8) เครื่องตรวจคลื่นไฟฟ้าหัวใจ 18 Lead</t>
  </si>
  <si>
    <t xml:space="preserve">  9) เครื่องตรวจคลื่นไฟฟ้าหัวใจ 12 lead</t>
  </si>
  <si>
    <t xml:space="preserve">  10) เครื่องช่วยหายใจชนิดควบคุมด้วยปริมาตรและความดันเคลื่อนย้ายได้</t>
  </si>
  <si>
    <t xml:space="preserve">  11) เครื่องปั่นเม็ดเลือดแดงอัดแน่น</t>
  </si>
  <si>
    <t xml:space="preserve">  12) เครื่องวัดความดันโลหิตอัตโนมัติ ค่าความอิ่มตัวของออกซิเจนในเลือดและอุณหภูมิของร่างกาย</t>
  </si>
  <si>
    <t xml:space="preserve">  13) กล้องส่องตรวจทางเดินหายใจ ชนิดโค้งงอได้ชนิดวีดิทัศน์ พร้อมอุปกรณ์แสดงผลที่จอภาพเพื่อช่วยในการตรวจทางเดินหายใจและใส่ท่อหายใจ (VDO laryngoscopy)</t>
  </si>
  <si>
    <t xml:space="preserve">  14) เครื่องช่วยหายใจชนิดควบคุมด้วยปริมาตรและ ความดัน ขนาดใหญ่</t>
  </si>
  <si>
    <t xml:space="preserve">  15) เครื่องกระตุ้นไฟฟ้าหัวใจชนิดชั่วคราว แบบกระตุ้นหัวใจห้องเดียว</t>
  </si>
  <si>
    <t xml:space="preserve">  16) เครื่องตรวจหัวใจด้วยคลื่นเสียงความถี่สูง ชนิด4 มิติ</t>
  </si>
  <si>
    <t xml:space="preserve">  17) เครื่องตรวจหัวใจด้วยคลื่นเสียงความถี่สูง ชนิดหูหิ้ว</t>
  </si>
  <si>
    <t xml:space="preserve">  18) เครื่องสวนหัวใจสองระนาบ</t>
  </si>
  <si>
    <t xml:space="preserve">  19) เครื่องหัวใจและปอดเทียม</t>
  </si>
  <si>
    <t xml:space="preserve">  20) เครื่องติดตามวัดปริมาณเลือดออกจากหัวใจ ต่อเนื่อง ชนิด Non-Invasive</t>
  </si>
  <si>
    <t xml:space="preserve">  21) เครื่องติดตามการทำงานของหัวใจและสัญญาณชีพ ระบบรวมศูนย์ไม่น้อยกว่า12 เตียง และTelemetry 4 unit</t>
  </si>
  <si>
    <t xml:space="preserve">  22) เครื่องติดตามการทำงานของหัวใจและสัญญาณชีพ ระบบรวมศูนย์ไม่น้อยกว่า12 เตียง</t>
  </si>
  <si>
    <t xml:space="preserve">  23) เครื่องพยุงการทำงานของหัวใจ (IABP)</t>
  </si>
  <si>
    <t xml:space="preserve">  24) เครื่องพยุงการทำงานของหัวใจและปอด (ECMO)</t>
  </si>
  <si>
    <t xml:space="preserve">  25) เครื่องตรวจหลอดเลือดหัวใจด้วยคลื่นเสียงความถี่สูง ชนิดใช้ในห้องตรวจสวนหัวใจ(IVUS.)</t>
  </si>
  <si>
    <t xml:space="preserve">  26) เครื่องฟอกไตแบบต่อเนื่อง</t>
  </si>
  <si>
    <t xml:space="preserve">  27) เครื่องตรวจอวัยวะภายในด้วยคลื่นเสียงความถี่สูง ระดับความคมชัดสูง 3 หัวตรวจ</t>
  </si>
  <si>
    <t xml:space="preserve">  28) เตียงไฟฟ้าชนิดชั่งน้ำหนักได้</t>
  </si>
  <si>
    <t xml:space="preserve">  29) เตียงนอนผู้ป่วยชนิด 3 ไกหมุนโครงสร้างทำด้วยเหล็กพ่นสีพร้อมเสาน้ำเกลือ</t>
  </si>
  <si>
    <t xml:space="preserve">  30) เตียงไฟฟ้าเสาน้ำเกลือ พร้อมตู้ข้างเตียง และover Bed</t>
  </si>
  <si>
    <t xml:space="preserve">  31) เครื่องวัดออกซิเจนในเลือดอัตโนมัติชนิดพกพา</t>
  </si>
  <si>
    <t xml:space="preserve">  32) เครื่องควบคุมอุณหภูมิร่างกาย</t>
  </si>
  <si>
    <t xml:space="preserve">  33) เครื่องวัดความดันโลหิตัตโนมัติชนิดสอดแขนพร้อมเครื่องชั่งน้ำหนักวัดส่วนสูงพร้อมแสดงค่า BMI </t>
  </si>
  <si>
    <t xml:space="preserve">  34) อุปกรณ์จัดเก็บอุปกรณ์การแพทย์ pendant</t>
  </si>
  <si>
    <t>3 เครื่อง ๆ ละ 300,000 บาท</t>
  </si>
  <si>
    <t>9 เครื่อง ๆ ละ 480,000 บาท</t>
  </si>
  <si>
    <t>71 เครื่อง ๆ ละ 60,000 บาท</t>
  </si>
  <si>
    <t>300 เครื่อง ๆ ละ 65,000 บาท</t>
  </si>
  <si>
    <t>66 เครื่อง ๆ ละ 150,000 บาท</t>
  </si>
  <si>
    <t>21 เครื่อง ๆ ละ 300,000 บาท</t>
  </si>
  <si>
    <t>3 เครื่อง ๆ ละ 250,000 บาท</t>
  </si>
  <si>
    <t>8 เครื่อง ๆ ละ 180,000 บาท</t>
  </si>
  <si>
    <t>30 เครื่อง ๆ ละ 450,000 บาท</t>
  </si>
  <si>
    <t>6 เครื่อง ๆ ละ 80,000 บาท</t>
  </si>
  <si>
    <t>16 เครื่อง ๆ ละ 150,000 บาท</t>
  </si>
  <si>
    <t>2 เครื่อง ๆ ละ 1,000,000 บาท</t>
  </si>
  <si>
    <t>24 เครื่อง ๆ ละ 1,200,000 บาท</t>
  </si>
  <si>
    <t>1 เครื่อง ๆ ละ 130,000 บาท</t>
  </si>
  <si>
    <t>1 เครื่อง ๆ ละ 6 ล้านบาท</t>
  </si>
  <si>
    <t>1 เครื่อง ๆ ละ 38 ล้านบาท</t>
  </si>
  <si>
    <t>1 เครื่อง ๆ ละ 4.25 ล้านบาท</t>
  </si>
  <si>
    <t>2 เครื่อง ๆ ละ 1.4 ล้านบาท</t>
  </si>
  <si>
    <t>1 เครื่อง ๆ ละ 12.4 ล้านบาท</t>
  </si>
  <si>
    <t>1 เครื่อง ๆ ละ 8.5 ล้านบาท</t>
  </si>
  <si>
    <t>1 เครื่อง ๆ ละ 3.06 ล้านบาท</t>
  </si>
  <si>
    <t>1 เครื่อง ๆ ละ 3.6 ล้านบาท</t>
  </si>
  <si>
    <t>1 เครื่อง ๆ ละ 6.18 ล้านบาท</t>
  </si>
  <si>
    <t>2 เครื่อง ๆ ละ 1.45 ล้านบาท</t>
  </si>
  <si>
    <t>24 เตียง ๆ ละ 350,000 บาท</t>
  </si>
  <si>
    <t>124 เตียง ๆ ละ 35,000 บาท</t>
  </si>
  <si>
    <t>24 เตียง ๆ ละ 155,000 บาท</t>
  </si>
  <si>
    <t>4 เครื่อง ๆ ละ 39,000 บาท</t>
  </si>
  <si>
    <t>2 เครื่อง ๆ ละ 1.5 ล้านบาท</t>
  </si>
  <si>
    <t>10 เครื่อง ๆ ละ 250,000 บาท</t>
  </si>
  <si>
    <t>24 ชุด ๆ ละ 450,000 บาท</t>
  </si>
  <si>
    <t>1.2 พัฒนาศักยภาพบริการ</t>
  </si>
  <si>
    <t>4.3 โรงพยาบาลแกลง</t>
  </si>
  <si>
    <t>11 เครื่อง ๆ ละ 150,000 บาท</t>
  </si>
  <si>
    <t>2 เครื่อง ๆ ละ 2,500,000 บาท</t>
  </si>
  <si>
    <t>2 เครื่อง ๆ ละ 150,000 บาท</t>
  </si>
  <si>
    <t>1 เครื่อง ๆ ละ 1,300,000 บาท</t>
  </si>
  <si>
    <t>1 เครื่อง ๆ ละ 3,200,000 บาท</t>
  </si>
  <si>
    <t>3 เครื่อง ๆ ละ 800,000 บาท</t>
  </si>
  <si>
    <t>1 เครื่อง ๆ ละ 1,650,000 บาท</t>
  </si>
  <si>
    <t>2 เครื่อง ๆ ละ 800,000 บาท</t>
  </si>
  <si>
    <t>2 เครื่อง ๆ ละ 900,000 บาท</t>
  </si>
  <si>
    <t>2 เครื่อง ๆ ละ 400,000 บาท</t>
  </si>
  <si>
    <t>รพ.แกลง</t>
  </si>
  <si>
    <t>2.8 โรงพยาบาลบ้านค่าย ลงทุนด้านครุภัณฑ์ และอาคาร สถานที่ (ER Package)  ให้เป็น Smart ER</t>
  </si>
  <si>
    <t>รพ.บ้านค่าย</t>
  </si>
  <si>
    <t>2 ตัวๆละ 28,000</t>
  </si>
  <si>
    <t>2 เครื่องๆละ 38,000</t>
  </si>
  <si>
    <t xml:space="preserve">1 เครื่อง </t>
  </si>
  <si>
    <t>1 หลัง / 143,748,200</t>
  </si>
  <si>
    <t>1/550,000</t>
  </si>
  <si>
    <t>1/350,000</t>
  </si>
  <si>
    <t>1/1,500,000</t>
  </si>
  <si>
    <t>1/160,000</t>
  </si>
  <si>
    <t>1/70,000</t>
  </si>
  <si>
    <t>1/75,000</t>
  </si>
  <si>
    <t>1/4,000,000</t>
  </si>
  <si>
    <t xml:space="preserve">  1) เครื่องติดตามการทำงานของหัวใจและสัญญาณชีพอัตโนมัติ</t>
  </si>
  <si>
    <t xml:space="preserve">   2) เครื่องตรวจอวัยวะภายในด้วยคลื่นเสียงความถี่สูง ระดับความคมชัดสูง 3 หัวตรวจ</t>
  </si>
  <si>
    <t xml:space="preserve">  3) เครื่องตรวจคลื่นไฟฟ้าหัวใจพร้อมระบบประมวลผล จัดเก็บภาพ dicom  หรือส่งเข้าระบบ Pacs</t>
  </si>
  <si>
    <t xml:space="preserve">   4) เครื่องเอกซเรย์เคลื่อนที่ขนาดไม่น้อยกว่า  300  mA.  ขับเคลื่อนด้วยมอเตอร์ไฟฟ้า</t>
  </si>
  <si>
    <t xml:space="preserve">   5) เครื่องรับสัญญาณภาพเอกซเรย์ดิจิตอลชนิดชุดรับภาพแฟลตพาแนลไร้สาย</t>
  </si>
  <si>
    <t xml:space="preserve">   6) ชุดเครื่องมือผ่าตัดศัลยกรรมทั่วไป</t>
  </si>
  <si>
    <t xml:space="preserve">  7) เครื่องจี้ห้ามเลือดในระบบทางเดินอาหารด้วยอาร์กอน</t>
  </si>
  <si>
    <t xml:space="preserve">  8) ชุดเครื่องมือผ่าตัดทรวงอกและ Vascular  graft  ชนิดต่างๆ</t>
  </si>
  <si>
    <t xml:space="preserve">  9) ชุดเครื่องมือผ่าตัดใส่เหล็กดามกระดูกขนาดเล็ก</t>
  </si>
  <si>
    <t xml:space="preserve">  10) ชุดเครื่องมือผ่าตัดมดลูก</t>
  </si>
  <si>
    <t>4.4 โรงพยาบาลชลบุรี</t>
  </si>
  <si>
    <t xml:space="preserve">  1) โรงพยาบาลบางปะกง ขอรับการสนับสนุน อาคารอำนวยการ ผู้ป่วยนอก - อุบัติเหตุ</t>
  </si>
  <si>
    <t xml:space="preserve">  2) ยูนิตทำฟัน</t>
  </si>
  <si>
    <t xml:space="preserve">  3) เครื่องวิเคราะห์แก๊สระหว่างดมยาสลบ (Anesthetic gas monitor)</t>
  </si>
  <si>
    <t xml:space="preserve">  4) เครื่องบันทึกและติดตามการบีบตัวของมดลูก</t>
  </si>
  <si>
    <t xml:space="preserve">  5) โคมไฟผ่าตัด แบบโคมคู่จำนวนไม่น้อยกว่า 300,000 ลักซ์ หลอด LED</t>
  </si>
  <si>
    <t xml:space="preserve">  6) เครื่องส่องรักษาตัวเหลืองแบบสองด้าน</t>
  </si>
  <si>
    <t xml:space="preserve">  7) เครื่องวัดความดันโลหิตแบบสอดแขนชนิดอัตโนมัติ</t>
  </si>
  <si>
    <t xml:space="preserve">  8) เครื่องฟังเสียงหัวใจทารกในครรภ์ (Droptone)</t>
  </si>
  <si>
    <t xml:space="preserve">  9) เครื่องเอกซเรย์ฟลูออโรสโคปเคลื่อนที่แบบซีอาร์มขนาดกำลังไม่น้อยกว่า๑๒ kw</t>
  </si>
  <si>
    <t>1หลัง/30,300,000</t>
  </si>
  <si>
    <t xml:space="preserve">  1) โรงพยาบาลบางคล้า ขอรับการสนับสนุน อาคารอุบัติเหตุ แบบเลขที่ 8728 </t>
  </si>
  <si>
    <t xml:space="preserve">  2) เครื่อง X ray ขนาดไม่น้อยกว่า 500 mA แบบแขวนเพดาน</t>
  </si>
  <si>
    <t>1/3,610,000</t>
  </si>
  <si>
    <t>1/2,060,000</t>
  </si>
  <si>
    <t>1/450,000</t>
  </si>
  <si>
    <t>1/1,300,000</t>
  </si>
  <si>
    <t>1/2,500,000</t>
  </si>
  <si>
    <t>1/1,760,000</t>
  </si>
  <si>
    <t>1/1,450,000</t>
  </si>
  <si>
    <t>1/500,000</t>
  </si>
  <si>
    <t>1/800,000</t>
  </si>
  <si>
    <t>1/1,700,000</t>
  </si>
  <si>
    <t>1/4,120,000</t>
  </si>
  <si>
    <t>1/475,100</t>
  </si>
  <si>
    <t>รพ.พนมสารคาม</t>
  </si>
  <si>
    <t xml:space="preserve">  1) เครื่องเอกซเรย์ฟลูโอโรสโคปเคลื่อนที่แบบซีอาร์มกำลังไม่น้อยกว่า 2.2 kw</t>
  </si>
  <si>
    <t xml:space="preserve">  2) เครื่องส่องตรวจลำไส้ใหญ่แบบคมชัดพร้อมชุดควบคุมสัญญาณภาพ</t>
  </si>
  <si>
    <t xml:space="preserve">  3) เครื่องช่วยหายใจชนิดควบคุมปริมาตรและความดันเคลื่อนที่ได้</t>
  </si>
  <si>
    <t xml:space="preserve">  4) เครื่องเอกซเรย์เคลื่อนที่ขนาดไม่น้อยกว่า 300 mA ขับเคลื่อนด้วยมอเตอร์ไฟฟ้า</t>
  </si>
  <si>
    <t xml:space="preserve">  5) เครื่องเอกซเรย์ทั้งปากและกระโหลกศรีษะระบบดิจิตอล แบบ ๓ เซนเซอร์ </t>
  </si>
  <si>
    <t xml:space="preserve">  6) เครื่องดมยาสลบชนิด3 แก๊ซ พร้อมเครื่องช่วยหายใจและเครื่องติดตามการทำงานของหัวใจและวิเคราะห์แก๊ซระหว่างดมยา</t>
  </si>
  <si>
    <t xml:space="preserve">  7) โคมไฟผ่าตัดใหญ่โคมคู่ขนาดไม่น้อยกว่า ๑๓๐,๐๐๐ ลักซ์หลอดแอลอีดี</t>
  </si>
  <si>
    <t xml:space="preserve">  8) ตู้เย็นเก็บเลือด</t>
  </si>
  <si>
    <t xml:space="preserve">  9) เครื่องปั่นแยกส่วนประกอบเลือด</t>
  </si>
  <si>
    <t xml:space="preserve">  10) เครื่องช่วยหายใจชนิดควบคุมด้วยปริมาตรและความดัน</t>
  </si>
  <si>
    <t xml:space="preserve">  11) มอเตอร์สำหรับเจาะคว้านกระดูกด้วยระบบไฟฟ้า</t>
  </si>
  <si>
    <t xml:space="preserve">  12) กล้องส่องตรวจและผ่าตัดภายในช่องท้องและลำไส้ใหญ่พร้อมระบบวีดีทัศน์</t>
  </si>
  <si>
    <t xml:space="preserve">  13) เครื่องตรวจคลื่นไฟฟ้าหัวใจชนิดแปลผลและสามารถตรวจคลื่นไฟฟ้าหัวใจเด็กได้</t>
  </si>
  <si>
    <t xml:space="preserve">  14) เครื่องวัดความดันโลหิตแบบสอดแขนชนิดอัตโนมัติ</t>
  </si>
  <si>
    <t>1/2,800,000</t>
  </si>
  <si>
    <t>1/1,000,000</t>
  </si>
  <si>
    <t>1/150,000</t>
  </si>
  <si>
    <t xml:space="preserve">  1) กล่องส่องตรวจทางเดินอาหารส่วนบนสามารถเชื่อมต่อระบบวิดิทัศน์</t>
  </si>
  <si>
    <t xml:space="preserve">  2) เตียงผ่าตัดศัลยกรรมกระดูก</t>
  </si>
  <si>
    <t xml:space="preserve">  3) เครื่องดมยาสลบ</t>
  </si>
  <si>
    <t xml:space="preserve">  4) โคมไฟฟ้าผ่าตัด</t>
  </si>
  <si>
    <t xml:space="preserve">  5) เครื่องวัดความดันโลหิตอัตโนมัติ แบบ Digital พร้อมวัดxib,kIออกซิเจนในกระแสเลือด(Dinamap)</t>
  </si>
  <si>
    <t xml:space="preserve">  6) Portable x-ray</t>
  </si>
  <si>
    <t>รพ.บางคล้า</t>
  </si>
  <si>
    <t>2.9 โรงพยาบาลบางละมุง ลงทุนด้านครุภัณฑ์ และอาคาร สถานที่ (ER Package)  ให้เป็น Smart ER</t>
  </si>
  <si>
    <t>รพ.บางละมุง</t>
  </si>
  <si>
    <t xml:space="preserve">  1) เครื่องนวดหัวใจอัตโนมัติ </t>
  </si>
  <si>
    <t>จำนวน 1 เครื่อง ราคาเครื่องละ 1,000,000 บาท</t>
  </si>
  <si>
    <t xml:space="preserve">  2) เครื่องช่วยหายใจแบบเคลื่อนที่ได้ </t>
  </si>
  <si>
    <t>จำนวน 2 เครื่อง ราคาเครื่องละ 750,000 บาท</t>
  </si>
  <si>
    <t xml:space="preserve">  3) เครื่องกระตุ้นไฟฟ้าหัวใจแบบทำ EKG ได้</t>
  </si>
  <si>
    <t>จำนวน 2 เครื่อง ราคาเครื่องละ 900,000 บาท</t>
  </si>
  <si>
    <t xml:space="preserve">  4)  รถพยาบาลเคลือบสารต้านจุลชีพ พร้อมระบบการแพทย์ฉุกเฉินทางไกล และเครื่องมือตรวจหัวใจ สมอง และเครื่องพยุงชีพชั้นสูง</t>
  </si>
  <si>
    <t>จำนวน 2 เครื่อง  ราคาเครื่องละ 5,180,000 บาท</t>
  </si>
  <si>
    <t>2.10 โรงพยาบาลแหลมฉบัง ลงทุนด้านครุภัณฑ์ และอาคาร สถานที่ (ER Package)  ให้เป็น Smart ER</t>
  </si>
  <si>
    <t>รพ.แหลมฉบัง</t>
  </si>
  <si>
    <t xml:space="preserve">  3) เครื่องตรวจอวัยวะภายในด้วยคลื่นเสียงความถี่สูง ระดับความคมชัดสูง 3 หัวตรวจ</t>
  </si>
  <si>
    <t>จำนวน 1 เครื่อง ราคาเครื่องละ 2,500,000 บาท</t>
  </si>
  <si>
    <t xml:space="preserve">  1) เครื่องช่วยหายใจชนิดควบคุมด้วยปริมาตรและความดันเคลื่อนย้ายได้</t>
  </si>
  <si>
    <t>จำนวน 2 เครื่อง ราคาเครื่องละ 450,000 บาท</t>
  </si>
  <si>
    <t>2.11 โรงพยาบาลเกาะจันทร์ ลงทุนด้านครุภัณฑ์ และอาคาร สถานที่ (ER Package)  ให้เป็น Smart ER</t>
  </si>
  <si>
    <t>รพ.เกาะจันทร์</t>
  </si>
  <si>
    <t xml:space="preserve">  1) รถพยาบาล</t>
  </si>
  <si>
    <t>จำนวน 1 คันและราคา 2,000,000</t>
  </si>
  <si>
    <t xml:space="preserve">  2) เครื่องตรวจคลื่นไฟฟ้าหัวใจพร้อมระบบประมวลผล จัดเก็บภาพ dicom  หรือส่งเข้าระบบ Pacs</t>
  </si>
  <si>
    <t>จำนวน 2 เครื่องและราคา 150,000</t>
  </si>
  <si>
    <t xml:space="preserve">  3) เครื่องกระตุกไฟฟ้าหัวใจชนิดอัตโนมัติ(AED) </t>
  </si>
  <si>
    <t>จำนวน 1 เครื่องและราคา 130,000 บาท</t>
  </si>
  <si>
    <t xml:space="preserve">  4)เครื่องช่วยกระบวนการปั๊มและฟื้นคืนชีพผู้ป่วย</t>
  </si>
  <si>
    <t>จำนวน 1 เครื่องและราคา 1,000,000 บาท</t>
  </si>
  <si>
    <t xml:space="preserve">  5) เครื่องช่วยหายใจชนิดเคลื่อนย้ายได้สำหรับรถพยาบาล</t>
  </si>
  <si>
    <t>จำนวน 1 เครื่องและราคา 160,000 บาท</t>
  </si>
  <si>
    <t xml:space="preserve">  6) เครื่องวัดความดันอัตโนมัติชนิดตั้งโต๊ะ</t>
  </si>
  <si>
    <t>จำนวน 1 เครื่องและราคา 25,000 บาท</t>
  </si>
  <si>
    <t xml:space="preserve">  7)เครื่องติดตามการทำงานของหัวใจและสัญญาณชีพอัตโนมัติระดับกลาง</t>
  </si>
  <si>
    <t>จำนวน 1 เครื่องและราคา 280,000 บาท</t>
  </si>
  <si>
    <t>2.12 โรงพยาบาลบ้านบึง ลงทุนด้านครุภัณฑ์ และอาคาร สถานที่ (ER Package)  ให้เป็น Smart ER</t>
  </si>
  <si>
    <t>รพ.บ้านบึง</t>
  </si>
  <si>
    <t>จำนวน 1 เครื่อง ๆ ละ 5,000,000 บาท</t>
  </si>
  <si>
    <t>จำนวน 1 เครื่อง ๆ ละ 2,600,000 บาท</t>
  </si>
  <si>
    <t>จำนวน 1 เครื่อง ๆ ละ 645,000 บาท</t>
  </si>
  <si>
    <t>จำนวน 2 เครื่อง ๆ ละ 450,000 บาท  รวมเป็นเงิน  900,000 บาท</t>
  </si>
  <si>
    <t>จำนวน 2 เครื่อง ๆ ละ 540,000 บาท  รวมเป็นเงิน  1,080,000 บาท</t>
  </si>
  <si>
    <t>จำนวน 4 เครื่อง ๆ ละ 600,000 บาท เป็นเงิน 2,400,000 บาท</t>
  </si>
  <si>
    <t xml:space="preserve">จำนวน 1 เครื่อง ๆ ละ 650,000 บาท  </t>
  </si>
  <si>
    <t xml:space="preserve">จำนวน 1 เครื่อง ๆ ละ 520,000 บาท  </t>
  </si>
  <si>
    <t>จำนวน 2 เครื่อง ๆ ละ 375,000 บาท  เป็นเงิน  750,000 บาท</t>
  </si>
  <si>
    <t xml:space="preserve">จำนวน 1 เครื่อง ๆ ละ 260,000 บาท  </t>
  </si>
  <si>
    <t xml:space="preserve">จำนวน 1 เครื่อง ๆ ละ 120,000 บาท  </t>
  </si>
  <si>
    <t xml:space="preserve">  1) เครื่องเอกซเรย์ฟลูโอโรสโคปเคลื่อนที่แบบซีอาร์มกำลังไม่น้อยกว่า 15 kw</t>
  </si>
  <si>
    <t xml:space="preserve">  2) เครื่องติดตามการทำงานของหัวใจไร้สาย แบบรวมศูนย์ 8 ยูนิต</t>
  </si>
  <si>
    <t xml:space="preserve">  3) เครื่องติดตามสัญญานชีพพร้อมเครื่องกระตุกหัวใจในรถพยาบาลเพื่อเชื่อมต่อระบบศูนย์กลางการรักษาทางไกล </t>
  </si>
  <si>
    <t xml:space="preserve">  4) เครื่องช่วยหายใจชนิดควบคุมด้วยปริมาตรและความดันเคลื่อนย้ายได้</t>
  </si>
  <si>
    <t xml:space="preserve">  5) เครื่องควบคุมการให้สารน้ำทางหลอดเลือดดำระบบรวมศูนย์ 8 เตียง</t>
  </si>
  <si>
    <t xml:space="preserve">  6) เครื่องฟอกไตแบบวัดค่าโซเดียมในเลือดอัตโนมัติ</t>
  </si>
  <si>
    <t xml:space="preserve">  7) เครื่องล้างเครื่องมืออัตโนมัติขนาดไม่น้อยกว่า 150 ลิตร</t>
  </si>
  <si>
    <t xml:space="preserve">  8) เครื่องช่วยพยุงตัวแบบมีรางเลื่อน</t>
  </si>
  <si>
    <t xml:space="preserve">  9) เครื่องดึงคอและ หลังอัตโนมัติพร้อมเตียงปรับระดับได้</t>
  </si>
  <si>
    <t xml:space="preserve">  10) เครื่องบริหารข้อเข่าและสะโพกแบบต่อเนื่อง</t>
  </si>
  <si>
    <t xml:space="preserve">  11) ลู่วิ่งไฟฟ้า</t>
  </si>
  <si>
    <t>รพ.วัดญาณสังวราราม</t>
  </si>
  <si>
    <t>1) เครื่องตรวจคลื่นหัวใจไฟฟ้า</t>
  </si>
  <si>
    <t>จำนวน 1 เครื่อง เครื่องละ 150,000 บาท</t>
  </si>
  <si>
    <t>2) เครื่องกระตุกหัวใจไฟฟ้า แบบพกพาใช้ในรถพยาบาล</t>
  </si>
  <si>
    <t>จำนวน 1 เครื่อง เครื่องละ350,000 บาท</t>
  </si>
  <si>
    <t>2.13 โรงพยาบาลวัดญาณสังวราราม ลงทุนด้านครุภัณฑ์ และอาคาร สถานที่ (ER Package)  ให้เป็น Smart ER</t>
  </si>
  <si>
    <t>2.14 โรงพยาบาลพนัสนิคม ลงทุนด้านครุภัณฑ์ และอาคาร สถานที่ (ER Package)  ให้เป็น Smart ER</t>
  </si>
  <si>
    <t>รพ.พนัสนิคม</t>
  </si>
  <si>
    <t>จำนวน 1 เครื่อง  เครื่องละ 1,000,000 บาท</t>
  </si>
  <si>
    <t>จำนวน 1 เครื่อง เครื่องละ 250,000 บาท</t>
  </si>
  <si>
    <t xml:space="preserve">  2) เครื่องกระตุกไฟฟ้าหัวใจชนิดพกพาพร้อมแสดงประสิทธิภาพ การนวดหัวใจ</t>
  </si>
  <si>
    <t>2.15 โรงพยาบาลบ่อทอง ลงทุนด้านครุภัณฑ์ และอาคาร สถานที่ (ER Package)  ให้เป็น Smart ER</t>
  </si>
  <si>
    <t>รพ.บ่อทอง</t>
  </si>
  <si>
    <t>จำนวน 1 เครื่อง เครื่องละ 2,000,000 บาท</t>
  </si>
  <si>
    <t>จำนวน 2 เครื่อง เครื่องละ 280,000 บาท</t>
  </si>
  <si>
    <t xml:space="preserve">จำนวน 1 เครื่อง เครื่องละ 930,000 บาท </t>
  </si>
  <si>
    <t xml:space="preserve">จำนวน 3 เครื่อง เครื่องละ 70,000 บาท </t>
  </si>
  <si>
    <t>จำนวน 1 เครื่อง เครื่องละ 280,000 บาท</t>
  </si>
  <si>
    <t>จำนวน 2 เครื่อง เครื่องละ 645,000 บาท</t>
  </si>
  <si>
    <t>จำนวน 1 เครื่อง เครื่องละ 460,000 บาท</t>
  </si>
  <si>
    <t>จำนวน 10 เครื่อง เครื่องละ 36,000 บาท</t>
  </si>
  <si>
    <t xml:space="preserve">  1) รถพยาบาลฉุกเฉิน(รถตู้) </t>
  </si>
  <si>
    <t xml:space="preserve">  2) เครื่องติดตามการทำงานหัวใจและสัญญาณชีพ </t>
  </si>
  <si>
    <t xml:space="preserve">  3) เครื่องตรวจอวัยวะภายในด้วยคลื่นเสียงความถี่สูง ชนิดสี 2 หัวตรวจ </t>
  </si>
  <si>
    <t xml:space="preserve">  4) เครื่อง EKG </t>
  </si>
  <si>
    <t xml:space="preserve">  5) เครื่องวัดความดันแบบสอดแขน </t>
  </si>
  <si>
    <t xml:space="preserve">  6) เครื่องจี้ไฟฟ้า </t>
  </si>
  <si>
    <t xml:space="preserve">  7) เครื่องติดตามสัญญาณชีพ refer  </t>
  </si>
  <si>
    <t xml:space="preserve">  8) หุ่นจำลองฝึกปฏิบัติการช่วยชีวิตขั้นสูงเต็มตัว (แบบผู้ใหญ่)</t>
  </si>
  <si>
    <t xml:space="preserve">  9) เตียงเคลื่อนย้ายผู้ป่วยปรับระดับมือหมุน</t>
  </si>
  <si>
    <t>2.16 โรงพยาบาลพานทอง ลงทุนด้านครุภัณฑ์ และอาคาร สถานที่ (ER Package)  ให้เป็น Smart ER</t>
  </si>
  <si>
    <t>รพ.พานทอง</t>
  </si>
  <si>
    <t>2.17 โรงพยาบาลเกาะสีชัง ลงทุนด้านครุภัณฑ์ และอาคาร สถานที่ (ER Package)  ให้เป็น Smart ER</t>
  </si>
  <si>
    <t>รพ.เกาะสีชัง</t>
  </si>
  <si>
    <t>2.18 โรงพยาบาลสัตหีบ กม.10 ลงทุนด้านครุภัณฑ์ และอาคาร สถานที่ (ER Package)  ให้เป็น Smart ER</t>
  </si>
  <si>
    <t>รพ.สัตหีบ กม.10</t>
  </si>
  <si>
    <t>1) เครื่องชั่งน้ำหนักดิจิตอลสำหรับ รถเข็นนอน</t>
  </si>
  <si>
    <t>จำนวน 1 เครื่อง ราคาเครื่องละ 90,000 บาท</t>
  </si>
  <si>
    <t>2) เครื่องควบคุมการให้สารน้ำทางหลอดเลือดดำชนิด 1 สาย สำหรับใช้ในรถพยาบาล</t>
  </si>
  <si>
    <t>จำนวน 2 เครื่อง ราคาเครื่องละ60,000 บาท</t>
  </si>
  <si>
    <t>3) เครื่องควบคุมการให้สารน้ำทางหลอดเลือดดำ ชนิด 3 สาย</t>
  </si>
  <si>
    <t>จำนวน 2 เครื่อง ราคาเครื่องละ110,000 บาท</t>
  </si>
  <si>
    <t>4) เครื่องกระตุกไฟฟ้าหัวใจชนิดไบเฟสิคแบบจอสีพร้อมภาควัดคาร์บอนไดออกไซด์และออกซิเจน</t>
  </si>
  <si>
    <t>จำนวน 1 เครื่อง ราคาเครื่องละ 480,000 บาท</t>
  </si>
  <si>
    <t xml:space="preserve">  1) เครื่องช่วยหายใจชนิด Transport Ventilator</t>
  </si>
  <si>
    <t>จำนวน 1 เครื่องๆละ 450,000 บาท</t>
  </si>
  <si>
    <t xml:space="preserve">  2) Infusion pump สำหรับ refer</t>
  </si>
  <si>
    <t xml:space="preserve">จำนวน 2 เครื่องๆละ 60,000 บาท </t>
  </si>
  <si>
    <t xml:space="preserve">  3) Suction unit transport ation</t>
  </si>
  <si>
    <t xml:space="preserve">จำนวน 1 เครื่องๆละ 35,000 บาท </t>
  </si>
  <si>
    <t xml:space="preserve">  4) Capnometer transportation</t>
  </si>
  <si>
    <t xml:space="preserve">จำนวน 1 เครื่องๆละ 125,000 บาท </t>
  </si>
  <si>
    <t xml:space="preserve"> 5) Stretcher transportation ล็อคล้อได้ สำหรับใช้ในเรือ</t>
  </si>
  <si>
    <t>จำนวน 1 เครื่องๆละ 120,000 บาท</t>
  </si>
  <si>
    <t xml:space="preserve"> 6) ติดตั้งระบบออกซิเจนไปป์ไลน์</t>
  </si>
  <si>
    <t>จำนวน 1 ชุดๆละ 400,000 บาท</t>
  </si>
  <si>
    <t>จำนวน 1 เครื่อง ราคา 450,000 บาท</t>
  </si>
  <si>
    <t>จำนวน 1 เครื่อง ราคา 645,000 บาท</t>
  </si>
  <si>
    <t>จำนวน 1 เครื่อง ราคา 1,000,000 บาท</t>
  </si>
  <si>
    <t xml:space="preserve"> </t>
  </si>
  <si>
    <t xml:space="preserve">  1) เครื่องติดตามการทำงานของหัวใจและสัญญาณชีพอัตโนมัติพร้อมวัด IBP CO2</t>
  </si>
  <si>
    <t xml:space="preserve">  2) เครื่องติดตามสัญญาณชีพพร้อมเครื่องกระตุกหัวใจในรถพยาบาลเพื่อเชื่อมต่อระบบศูนย์กลางการรักษาทางไกล</t>
  </si>
  <si>
    <t xml:space="preserve">  3) เครื่องช่วยกระบวนการปั๊มและฟื้นคืนชีพผู้ป่วย</t>
  </si>
  <si>
    <t>2.19 ลงทุนและสนับสนุนการพัฒนาด้าน Telemedicine</t>
  </si>
  <si>
    <t xml:space="preserve">  2) อาคารผู้ป่วยนอกอัจฉริยะ (Smart OPD) ต่อเติมอาคารผู้ป่วยนอก 5 ชั้น แบบเลขที่ 8254 พื้นที่ 2,470 ตร.ม. และอุปกรณ์ครุภัณฑ์</t>
  </si>
  <si>
    <t xml:space="preserve">  3) เครื่องเอกซเรย์-ซีอาร์ม แบบแขนเคลื่อนด้วยมอเตอร์พร้อมชุดรับภาพ (Motorized-C Arm Flat Panel Detector)</t>
  </si>
  <si>
    <t xml:space="preserve">  4) ชุดกล้องส่องตรวจอัลตร้าซาวด์ปอด (Ultrasound Miniprobe)</t>
  </si>
  <si>
    <t xml:space="preserve">  5) เครื่องเลเซอร์ ชนิด Long Pulse Er : YAG และ Long Pulse Nd : YAG</t>
  </si>
  <si>
    <t xml:space="preserve">  6) เครื่องเอกซเรย์ทั่วไปขนาดไม่น้อยกว่า 500 mA. แบบแขวนเพดาน พร้อมเครื่องรับสัญญาณภาพเอกซเรย์ดิจิตอล</t>
  </si>
  <si>
    <t xml:space="preserve">  7) เครื่องตรวจอวัยวะภายในด้วยคลื่นความถี่สูง  ชนิด 3 หัวตรวจ (Ultrasound)</t>
  </si>
  <si>
    <t xml:space="preserve">  8) เครื่องปิดแผ่น Cover Slip อัตโนมัติ (Cover Slipper )</t>
  </si>
  <si>
    <t xml:space="preserve">  9) เครื่องพิมพ์บล็อกชิ้นเนื้อ (Print Mate 450)</t>
  </si>
  <si>
    <t xml:space="preserve">  10) กล้องส่องท่อทางเดินน้ำดีและตับอ่อน ระบบวีดีทัศน์ (Choledocho Videoscope)</t>
  </si>
  <si>
    <t xml:space="preserve">  11) เครื่องช่วยหายใจชนิดควบคุมด้วยปริมาตรและแรงดัน (Volume and Pressure Ventilator)</t>
  </si>
  <si>
    <t xml:space="preserve">  12) เครื่องเขียนสไลด์</t>
  </si>
  <si>
    <t xml:space="preserve">  13) เครื่องวัดออกซิเจนในเลือดและความดันโลหิตชนิดวัด 2 จุดพร้อมกัน (NIBP with EKG Dousat)</t>
  </si>
  <si>
    <t>4.5 โรงพยาบาลบางละมุง</t>
  </si>
  <si>
    <t xml:space="preserve">  1)อาคารจอดรถ 10 ชั้น แบบเลขที่ 10562 พื้นที่ใช้สอย 16,603 ตรม. </t>
  </si>
  <si>
    <t>จำนวน 1 อาคาร99,260,400 บาท</t>
  </si>
  <si>
    <t xml:space="preserve">  2) เครื่องเอกซเรย์เต้านมระบบดิจิตอล</t>
  </si>
  <si>
    <t>จำนวน 1 เครื่อง เครื่องละ 11,770,000 บาท</t>
  </si>
  <si>
    <t>จำนวน 1 คัน คันละ 4,000,000 บาท</t>
  </si>
  <si>
    <t>จำนวน 1 คัน คันละ 10,200,000 บาท</t>
  </si>
  <si>
    <t xml:space="preserve">  3) รถตรวจการได้ยินเคลื่อนที่</t>
  </si>
  <si>
    <t xml:space="preserve">  4) รถเอ็กซเรย์เคลื่อนที่</t>
  </si>
  <si>
    <t>4.6 โรงพยาบาลแหลมฉบัง</t>
  </si>
  <si>
    <t>4.7 โรงพยาบาลเกาะจันทร์</t>
  </si>
  <si>
    <t>4.8 โรงพยาบาลบ้านบึง</t>
  </si>
  <si>
    <t>4.9 โรงพยาบาลวัดญาณสังวราราม</t>
  </si>
  <si>
    <t>4.10 โรงพยาบาลพนัสนิคม</t>
  </si>
  <si>
    <t>4.11 โรงพยาบาลสัตหีบ กม.10</t>
  </si>
  <si>
    <t>4.12 โรงพยาบาลพุทธโสธร</t>
  </si>
  <si>
    <t>1 อาคาร ราคา 176,276,600 บาท</t>
  </si>
  <si>
    <t xml:space="preserve">  1) อาคารผู้ป่วยนอก 5 ชั้น พื้นที่ใช้สอย 9,796 ตารางเมตร ระยะเวลาก่อสร้าง 2 ปี (660 วัน) แบบเลขที่ 10943 กองแบบแผน (กย. 2558)</t>
  </si>
  <si>
    <t xml:space="preserve">  1) อาคารผู้ป่วยนอก 3 ชั้น เป็นอาคาร คสล.3 ชั้น พื้นที่ใช้สอยประมาณ 2,919 ตารางเมตร แบบเลขที่ 10946</t>
  </si>
  <si>
    <t>จำนวน 1 อาคาร 67,708,000 บาท</t>
  </si>
  <si>
    <t xml:space="preserve">  2)  เครื่องล้างสายยางอัตโนมัติพร้อมอบแห้ง ขนาดความจุไม่น้อยกว่า 1200 ลิตร</t>
  </si>
  <si>
    <t>จำนวน 1 เครื่องและราคา 1,650,000 บาท</t>
  </si>
  <si>
    <t xml:space="preserve">  3) เครื่องอบความร้อนคลื่นสั้น</t>
  </si>
  <si>
    <t>จำนวน 1 เครื่อง375,000 บาท</t>
  </si>
  <si>
    <t xml:space="preserve">  4)เครื่องวัดออกซิเจนในเลือดอัตโนมัติชนิดพกพา</t>
  </si>
  <si>
    <t>จำนวน 1 เครื่องและราคา 50,000 บาท</t>
  </si>
  <si>
    <t xml:space="preserve">  5) เครื่องควบคุมการให้สารน้ำทางหลอดเลือดดำ</t>
  </si>
  <si>
    <t>จำนวน 4 เครื่องและราคา 60,000 บาท</t>
  </si>
  <si>
    <t>จำนวน  1  คัน ๆ ละ  10,165,000 บาท</t>
  </si>
  <si>
    <t>จำนวน  1  เครื่อง ๆ ละ  500,000 บาท</t>
  </si>
  <si>
    <t>จำนวน 1 ตู้ ๆ ละ 150,000 บาท</t>
  </si>
  <si>
    <t>จำนวน 1 เครื่อง ๆ ละ 500,000 บาท</t>
  </si>
  <si>
    <t xml:space="preserve">  1) รถเอกซเรย์เคลื่อนที่แบบภาพดิจิตอล   </t>
  </si>
  <si>
    <t xml:space="preserve">  2) เครื่องตรวจการได้ยินระบบคอมพิวเตอร์ชนิดตั้งโต๊ะ</t>
  </si>
  <si>
    <t xml:space="preserve">  3) ตู้ตรวจการได้ยิน (DMED Booth size 100x100x200 cms)</t>
  </si>
  <si>
    <t xml:space="preserve">  4) เครื่องวัดสายตาอัตโนมัติ</t>
  </si>
  <si>
    <t xml:space="preserve">  1) อาคารผู้ป่วยใน 30 เตียง อาคารผู้ป่วยใน 30 เตียง เป็นอาคาร คสล. 1 ชั้น พื้นที่ใช้สอยประมาณ 936 ตารางเมตร ระยะเวลาก่อสร้าง................ เลขที่แบบ 11008</t>
  </si>
  <si>
    <t>จำนวน 1 อาคาร 28,653,100 บาท</t>
  </si>
  <si>
    <t>จำนวน 1 เครื่อง เครื่องละ 550,000 บาท</t>
  </si>
  <si>
    <t>จำนวน 1 เครื่อง เครื่องละ 310,000 บาท</t>
  </si>
  <si>
    <t>จำนวน 1 เครื่อง เครื่องละ 400,000 บาท</t>
  </si>
  <si>
    <t xml:space="preserve">  2) เครื่องให้ความอบอุ่นและช่วยชีวิตทารกแรกเกิด (radial warmer)</t>
  </si>
  <si>
    <t xml:space="preserve">  3) เครื่องดูดสูญญากาศช่วยคลอด</t>
  </si>
  <si>
    <t xml:space="preserve">  4)เครื่องแปลงสัญญาณภาพ เอกซเรย์ เป็นดิจิตอล ในช่องปาก </t>
  </si>
  <si>
    <t xml:space="preserve">  5) ยูนิตทำฟัน</t>
  </si>
  <si>
    <t>จำนวน 1 เครื่องเครื่องละ 5,150,000 บาท</t>
  </si>
  <si>
    <t>จำนวน 1 เครื่อง  เครื่องละ 2,500,000 บาท</t>
  </si>
  <si>
    <t>จำนวน 2 เครื่อง เครื่องละ 500,000 บาท</t>
  </si>
  <si>
    <t>จำนวน 1 เครื่อง เครื่องละ 4,000,000 บาท</t>
  </si>
  <si>
    <t>จำนวน 1 เครื่อง เครื่องละ 2,060,000 บาท</t>
  </si>
  <si>
    <t xml:space="preserve">  1) เครื่องเอกซเรย์เคลื่อนที่ดิจิตอลไม่น้อยกว่า 300 mA.</t>
  </si>
  <si>
    <t xml:space="preserve">  2) เตียงผ่าตัดศัลยกรรมออร์โธปิดิกส์</t>
  </si>
  <si>
    <t xml:space="preserve">  3) เครื่องจี้ห้ามเลือดและตัดเนื้อเยื่อด้วยไฟฟ้าขนาดไม่น้อยกว่า 300 วัตต์</t>
  </si>
  <si>
    <t xml:space="preserve">  4) เครื่องรักษาโรคจอประสาทตาด้วยแสงเลเซอร์แบบแพทเทิน</t>
  </si>
  <si>
    <t xml:space="preserve">  5) เครื่องตรวจวัดลานสายตาดิจิตอล</t>
  </si>
  <si>
    <t>จำนวน 2 เครื่อง ราคาเครื่องละ300,000 บาท</t>
  </si>
  <si>
    <t>จำนวน 1 เครื่อง ราคาเครื่องละ 280,000 บาท</t>
  </si>
  <si>
    <t>จำนวน 1 เครื่อง ราคาเครื่องละ 350,000 บาท</t>
  </si>
  <si>
    <t xml:space="preserve">  1) เครื่องตรวจสมรรถภาพปอด</t>
  </si>
  <si>
    <t xml:space="preserve">  2) เครื่องตรวจสมรรถภาพการมองเห็น</t>
  </si>
  <si>
    <t xml:space="preserve">  3) เครื่องตรวจสมรรถภาพการได้ยิน</t>
  </si>
  <si>
    <t>4.13 โรงพยาบาลบางปะกง</t>
  </si>
  <si>
    <t>4.14 โรงพยาบาลบางคล้า</t>
  </si>
  <si>
    <t>4.15 โรงพยาบาลพนมสารคาม</t>
  </si>
  <si>
    <t>รพ.บางปะกง</t>
  </si>
  <si>
    <t>รพ.สนามชัยเขต</t>
  </si>
  <si>
    <t>4.16 โรงพยาบาลสนามชัยเขต</t>
  </si>
  <si>
    <t xml:space="preserve"> - 1) หุ่นสอน CPR </t>
  </si>
  <si>
    <t xml:space="preserve"> - 2) AED Trainer</t>
  </si>
  <si>
    <t xml:space="preserve"> - 3) เครื่องช่วยกระบวนการปั๊มและฟื้นคืนชีพ</t>
  </si>
  <si>
    <t xml:space="preserve">1.1 Smart ER </t>
  </si>
  <si>
    <t xml:space="preserve">      1) รพ.ระยอง</t>
  </si>
  <si>
    <t xml:space="preserve">      2) รพ.ชลบุรี</t>
  </si>
  <si>
    <t xml:space="preserve">     13) รพ.สัตหีบ กม.10</t>
  </si>
  <si>
    <t xml:space="preserve">      3) รพ.พุทธโสธร</t>
  </si>
  <si>
    <t xml:space="preserve">      4) รพ.บ้านค่าย</t>
  </si>
  <si>
    <t xml:space="preserve">      5) รพ.บางละมุง</t>
  </si>
  <si>
    <t xml:space="preserve">      6) รพ.แหลมฉบัง</t>
  </si>
  <si>
    <t xml:space="preserve">      7) รพ.เกาะจันทร์</t>
  </si>
  <si>
    <t xml:space="preserve">      8) รพ.บ้านบึง</t>
  </si>
  <si>
    <t xml:space="preserve">      9) รพ.วัดญาณสังวราราม</t>
  </si>
  <si>
    <t xml:space="preserve">      10) รพ.พนัสนิคม</t>
  </si>
  <si>
    <t xml:space="preserve">      11) รพ.บ่อทอง</t>
  </si>
  <si>
    <t xml:space="preserve">      12) รพ.พานทอง</t>
  </si>
  <si>
    <t xml:space="preserve">    1) รพ.ระยอง</t>
  </si>
  <si>
    <t xml:space="preserve">    2) รพ.ปลวกแดง</t>
  </si>
  <si>
    <t xml:space="preserve">    3) รพ.แกลง</t>
  </si>
  <si>
    <t xml:space="preserve">    4) รพ.ชลบุรี</t>
  </si>
  <si>
    <t xml:space="preserve">    5) รพ.บางละมุง</t>
  </si>
  <si>
    <t xml:space="preserve">    6) รพ.แหลมฉบัง</t>
  </si>
  <si>
    <t xml:space="preserve">    7) รพ.เกาะจันทร์</t>
  </si>
  <si>
    <t xml:space="preserve">    8) รพ.บ้านบึง</t>
  </si>
  <si>
    <t xml:space="preserve">    9) รพ.วัดณาณสังวราราม</t>
  </si>
  <si>
    <t xml:space="preserve">    10) รพ.พนัสนิคม</t>
  </si>
  <si>
    <t xml:space="preserve">    11) รพ.สัตหีบ กม.10</t>
  </si>
  <si>
    <t xml:space="preserve">    12) รพ.พุทธโสธร</t>
  </si>
  <si>
    <t xml:space="preserve">    13) รพ.บางปะกง</t>
  </si>
  <si>
    <t xml:space="preserve">    14) รพ.บางคล้า</t>
  </si>
  <si>
    <t xml:space="preserve">    15) รพ.พนมสารคาม</t>
  </si>
  <si>
    <t xml:space="preserve">    16) รพ.สนามชัยเขต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</si>
</sst>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sz val="16"/>
      <color rgb="FF0000FF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name val="TH SarabunPSK"/>
      <family val="2"/>
    </font>
    <font>
      <b/>
      <u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color rgb="FF000000"/>
      <name val="TH SarabunPSK"/>
      <family val="2"/>
    </font>
    <font>
      <b/>
      <sz val="14"/>
      <color theme="1"/>
      <name val="TH SarabunPSK"/>
      <family val="2"/>
    </font>
    <font>
      <b/>
      <sz val="20"/>
      <name val="TH SarabunPSK"/>
      <family val="2"/>
    </font>
    <font>
      <sz val="12"/>
      <name val="TH SarabunPSK"/>
      <family val="2"/>
    </font>
    <font>
      <sz val="12"/>
      <color theme="1"/>
      <name val="Calibri"/>
      <family val="2"/>
      <scheme val="minor"/>
    </font>
    <font>
      <vertAlign val="subscript"/>
      <sz val="16"/>
      <name val="TH SarabunPSK"/>
      <family val="2"/>
    </font>
    <font>
      <sz val="14"/>
      <color rgb="FF0000FF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</cellStyleXfs>
  <cellXfs count="188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/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vertical="top" wrapText="1"/>
    </xf>
    <xf numFmtId="164" fontId="1" fillId="0" borderId="1" xfId="1" applyNumberFormat="1" applyFont="1" applyBorder="1" applyAlignment="1">
      <alignment vertical="top" wrapText="1"/>
    </xf>
    <xf numFmtId="164" fontId="4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164" fontId="4" fillId="0" borderId="1" xfId="1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/>
    </xf>
    <xf numFmtId="3" fontId="4" fillId="0" borderId="1" xfId="0" applyNumberFormat="1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/>
    </xf>
    <xf numFmtId="3" fontId="8" fillId="0" borderId="1" xfId="0" applyNumberFormat="1" applyFont="1" applyFill="1" applyBorder="1" applyAlignment="1">
      <alignment vertical="top"/>
    </xf>
    <xf numFmtId="164" fontId="4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164" fontId="1" fillId="0" borderId="1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2" xfId="0" applyFont="1" applyFill="1" applyBorder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64" fontId="4" fillId="0" borderId="2" xfId="1" applyNumberFormat="1" applyFont="1" applyFill="1" applyBorder="1" applyAlignment="1">
      <alignment horizontal="center" vertical="top" wrapText="1"/>
    </xf>
    <xf numFmtId="164" fontId="1" fillId="0" borderId="1" xfId="0" applyNumberFormat="1" applyFont="1" applyBorder="1" applyAlignment="1">
      <alignment vertical="top" wrapText="1"/>
    </xf>
    <xf numFmtId="164" fontId="15" fillId="0" borderId="1" xfId="1" applyNumberFormat="1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2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164" fontId="8" fillId="0" borderId="1" xfId="1" applyNumberFormat="1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164" fontId="13" fillId="0" borderId="1" xfId="1" applyNumberFormat="1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shrinkToFit="1"/>
    </xf>
    <xf numFmtId="0" fontId="13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vertical="top" wrapText="1"/>
    </xf>
    <xf numFmtId="164" fontId="8" fillId="0" borderId="1" xfId="1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 shrinkToFit="1"/>
    </xf>
    <xf numFmtId="0" fontId="8" fillId="0" borderId="1" xfId="0" applyFont="1" applyFill="1" applyBorder="1" applyAlignment="1">
      <alignment horizontal="center" vertical="top"/>
    </xf>
    <xf numFmtId="164" fontId="8" fillId="0" borderId="1" xfId="1" applyNumberFormat="1" applyFont="1" applyFill="1" applyBorder="1" applyAlignment="1">
      <alignment vertical="top"/>
    </xf>
    <xf numFmtId="0" fontId="8" fillId="0" borderId="1" xfId="0" applyFont="1" applyFill="1" applyBorder="1" applyAlignment="1">
      <alignment vertical="top"/>
    </xf>
    <xf numFmtId="164" fontId="8" fillId="0" borderId="1" xfId="0" applyNumberFormat="1" applyFont="1" applyBorder="1"/>
    <xf numFmtId="0" fontId="13" fillId="0" borderId="1" xfId="0" applyFont="1" applyBorder="1"/>
    <xf numFmtId="0" fontId="13" fillId="0" borderId="0" xfId="0" applyFont="1"/>
    <xf numFmtId="0" fontId="13" fillId="0" borderId="0" xfId="0" applyFont="1" applyBorder="1"/>
    <xf numFmtId="0" fontId="13" fillId="0" borderId="7" xfId="0" applyFont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3" fontId="8" fillId="0" borderId="1" xfId="0" applyNumberFormat="1" applyFont="1" applyFill="1" applyBorder="1" applyAlignment="1">
      <alignment horizontal="center" vertical="top"/>
    </xf>
    <xf numFmtId="164" fontId="8" fillId="0" borderId="1" xfId="1" applyNumberFormat="1" applyFont="1" applyFill="1" applyBorder="1" applyAlignment="1">
      <alignment vertical="top" wrapText="1"/>
    </xf>
    <xf numFmtId="3" fontId="8" fillId="0" borderId="1" xfId="1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shrinkToFit="1"/>
    </xf>
    <xf numFmtId="0" fontId="13" fillId="0" borderId="1" xfId="0" applyFont="1" applyFill="1" applyBorder="1" applyAlignment="1">
      <alignment horizontal="left" vertical="top"/>
    </xf>
    <xf numFmtId="0" fontId="8" fillId="0" borderId="7" xfId="0" applyFont="1" applyFill="1" applyBorder="1" applyAlignment="1">
      <alignment horizontal="center" vertical="top" shrinkToFit="1"/>
    </xf>
    <xf numFmtId="0" fontId="8" fillId="0" borderId="5" xfId="0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shrinkToFit="1"/>
    </xf>
    <xf numFmtId="3" fontId="4" fillId="0" borderId="2" xfId="0" applyNumberFormat="1" applyFont="1" applyFill="1" applyBorder="1" applyAlignment="1">
      <alignment horizontal="center" vertical="top"/>
    </xf>
    <xf numFmtId="0" fontId="4" fillId="0" borderId="2" xfId="0" applyFont="1" applyFill="1" applyBorder="1" applyAlignment="1">
      <alignment vertical="top"/>
    </xf>
    <xf numFmtId="3" fontId="4" fillId="0" borderId="2" xfId="0" applyNumberFormat="1" applyFont="1" applyFill="1" applyBorder="1" applyAlignment="1">
      <alignment vertical="top"/>
    </xf>
    <xf numFmtId="164" fontId="4" fillId="0" borderId="2" xfId="1" applyNumberFormat="1" applyFont="1" applyBorder="1" applyAlignment="1">
      <alignment vertical="top" wrapText="1"/>
    </xf>
    <xf numFmtId="0" fontId="13" fillId="0" borderId="3" xfId="0" applyFont="1" applyFill="1" applyBorder="1" applyAlignment="1">
      <alignment vertical="top"/>
    </xf>
    <xf numFmtId="0" fontId="13" fillId="0" borderId="3" xfId="0" applyFont="1" applyFill="1" applyBorder="1" applyAlignment="1">
      <alignment horizontal="center" vertical="top" shrinkToFit="1"/>
    </xf>
    <xf numFmtId="0" fontId="13" fillId="0" borderId="3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 wrapText="1"/>
    </xf>
    <xf numFmtId="3" fontId="13" fillId="0" borderId="1" xfId="1" applyNumberFormat="1" applyFont="1" applyFill="1" applyBorder="1" applyAlignment="1">
      <alignment vertical="top" wrapText="1"/>
    </xf>
    <xf numFmtId="3" fontId="13" fillId="0" borderId="1" xfId="1" applyNumberFormat="1" applyFont="1" applyFill="1" applyBorder="1" applyAlignment="1">
      <alignment horizontal="center" vertical="top" wrapText="1"/>
    </xf>
    <xf numFmtId="3" fontId="8" fillId="0" borderId="1" xfId="1" applyNumberFormat="1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vertical="top"/>
    </xf>
    <xf numFmtId="3" fontId="13" fillId="0" borderId="1" xfId="2" applyNumberFormat="1" applyFont="1" applyFill="1" applyBorder="1" applyAlignment="1">
      <alignment horizontal="right" vertical="top"/>
    </xf>
    <xf numFmtId="164" fontId="13" fillId="0" borderId="1" xfId="3" applyNumberFormat="1" applyFont="1" applyFill="1" applyBorder="1" applyAlignment="1">
      <alignment horizontal="left" vertical="top"/>
    </xf>
    <xf numFmtId="3" fontId="13" fillId="0" borderId="1" xfId="0" applyNumberFormat="1" applyFont="1" applyFill="1" applyBorder="1" applyAlignment="1">
      <alignment horizontal="center" vertical="top"/>
    </xf>
    <xf numFmtId="3" fontId="8" fillId="0" borderId="1" xfId="0" applyNumberFormat="1" applyFont="1" applyFill="1" applyBorder="1" applyAlignment="1">
      <alignment vertical="top" wrapText="1"/>
    </xf>
    <xf numFmtId="3" fontId="8" fillId="0" borderId="1" xfId="2" applyNumberFormat="1" applyFont="1" applyFill="1" applyBorder="1" applyAlignment="1" applyProtection="1">
      <alignment horizontal="center" vertical="top"/>
      <protection locked="0"/>
    </xf>
    <xf numFmtId="3" fontId="8" fillId="0" borderId="1" xfId="2" applyNumberFormat="1" applyFont="1" applyFill="1" applyBorder="1" applyAlignment="1">
      <alignment horizontal="right" vertical="top"/>
    </xf>
    <xf numFmtId="0" fontId="6" fillId="0" borderId="7" xfId="0" applyFont="1" applyBorder="1" applyAlignment="1">
      <alignment vertical="top" wrapText="1"/>
    </xf>
    <xf numFmtId="164" fontId="20" fillId="0" borderId="1" xfId="1" applyNumberFormat="1" applyFont="1" applyBorder="1" applyAlignment="1">
      <alignment vertical="top" wrapText="1"/>
    </xf>
    <xf numFmtId="43" fontId="13" fillId="0" borderId="0" xfId="1" applyNumberFormat="1" applyFont="1" applyAlignment="1">
      <alignment vertical="top"/>
    </xf>
    <xf numFmtId="0" fontId="8" fillId="0" borderId="7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7" xfId="0" applyFont="1" applyFill="1" applyBorder="1" applyAlignment="1">
      <alignment horizontal="center" vertical="top" wrapText="1" shrinkToFit="1"/>
    </xf>
    <xf numFmtId="0" fontId="13" fillId="0" borderId="6" xfId="0" applyFont="1" applyBorder="1" applyAlignment="1">
      <alignment vertical="top" wrapText="1"/>
    </xf>
    <xf numFmtId="0" fontId="17" fillId="0" borderId="7" xfId="0" applyFont="1" applyFill="1" applyBorder="1" applyAlignment="1">
      <alignment horizontal="center" vertical="top" wrapText="1" shrinkToFit="1"/>
    </xf>
    <xf numFmtId="0" fontId="17" fillId="0" borderId="6" xfId="0" applyFont="1" applyFill="1" applyBorder="1" applyAlignment="1">
      <alignment horizontal="center" vertical="top" wrapText="1" shrinkToFit="1"/>
    </xf>
    <xf numFmtId="0" fontId="17" fillId="0" borderId="5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164" fontId="8" fillId="0" borderId="1" xfId="1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vertical="top" wrapText="1"/>
    </xf>
    <xf numFmtId="164" fontId="0" fillId="0" borderId="0" xfId="1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1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4" fontId="4" fillId="0" borderId="5" xfId="1" applyNumberFormat="1" applyFont="1" applyBorder="1" applyAlignment="1">
      <alignment horizontal="center" vertical="top" wrapText="1"/>
    </xf>
    <xf numFmtId="164" fontId="4" fillId="0" borderId="6" xfId="1" applyNumberFormat="1" applyFont="1" applyBorder="1" applyAlignment="1">
      <alignment horizontal="center" vertical="top" wrapText="1"/>
    </xf>
    <xf numFmtId="164" fontId="4" fillId="0" borderId="7" xfId="1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2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</cellXfs>
  <cellStyles count="4">
    <cellStyle name="Comma" xfId="1" builtinId="3"/>
    <cellStyle name="Comma 2" xfId="3" xr:uid="{3C14AFBD-1814-498D-8028-2C390C6E433E}"/>
    <cellStyle name="Normal" xfId="0" builtinId="0"/>
    <cellStyle name="Normal 5" xfId="2" xr:uid="{7EF1B0D9-A8CF-47B2-BCAD-A80CE56C8418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DA435-2A1B-4B29-BCFC-09339C155B28}">
  <dimension ref="A1:C37"/>
  <sheetViews>
    <sheetView workbookViewId="0">
      <selection activeCell="G12" sqref="G12"/>
    </sheetView>
  </sheetViews>
  <sheetFormatPr defaultRowHeight="14.4"/>
  <cols>
    <col min="1" max="1" width="6.21875" style="137" customWidth="1"/>
    <col min="2" max="2" width="57.21875" style="138" customWidth="1"/>
    <col min="3" max="3" width="19.109375" style="138" customWidth="1"/>
    <col min="4" max="4" width="16.109375" style="138" customWidth="1"/>
    <col min="5" max="5" width="17.77734375" style="138" customWidth="1"/>
    <col min="6" max="16384" width="8.88671875" style="138"/>
  </cols>
  <sheetData>
    <row r="1" spans="1:3" s="137" customFormat="1">
      <c r="A1" s="135" t="s">
        <v>179</v>
      </c>
      <c r="B1" s="135" t="s">
        <v>185</v>
      </c>
      <c r="C1" s="135" t="s">
        <v>184</v>
      </c>
    </row>
    <row r="2" spans="1:3">
      <c r="A2" s="137">
        <v>1</v>
      </c>
      <c r="B2" s="138" t="s">
        <v>182</v>
      </c>
      <c r="C2" s="139">
        <f>'ยุทธ์1 พัฒนาระบบบริการ'!I299</f>
        <v>2860794900</v>
      </c>
    </row>
    <row r="3" spans="1:3">
      <c r="B3" s="138" t="s">
        <v>691</v>
      </c>
      <c r="C3" s="139">
        <f>SUM(C4:C16)</f>
        <v>133970000</v>
      </c>
    </row>
    <row r="4" spans="1:3">
      <c r="B4" s="138" t="s">
        <v>692</v>
      </c>
      <c r="C4" s="139">
        <f>'ยุทธ์1 พัฒนาระบบบริการ'!I17</f>
        <v>25330000</v>
      </c>
    </row>
    <row r="5" spans="1:3">
      <c r="B5" s="138" t="s">
        <v>693</v>
      </c>
      <c r="C5" s="139">
        <f>'ยุทธ์1 พัฒนาระบบบริการ'!I25</f>
        <v>17600000</v>
      </c>
    </row>
    <row r="6" spans="1:3">
      <c r="B6" s="138" t="s">
        <v>695</v>
      </c>
      <c r="C6" s="139">
        <f>'ยุทธ์1 พัฒนาระบบบริการ'!I34</f>
        <v>40933000</v>
      </c>
    </row>
    <row r="7" spans="1:3">
      <c r="B7" s="138" t="s">
        <v>696</v>
      </c>
      <c r="C7" s="139">
        <f>'ยุทธ์1 พัฒนาระบบบริการ'!I58</f>
        <v>1132000</v>
      </c>
    </row>
    <row r="8" spans="1:3">
      <c r="B8" s="138" t="s">
        <v>697</v>
      </c>
      <c r="C8" s="139">
        <f>'ยุทธ์1 พัฒนาระบบบริการ'!I62</f>
        <v>14660000</v>
      </c>
    </row>
    <row r="9" spans="1:3">
      <c r="B9" s="138" t="s">
        <v>698</v>
      </c>
      <c r="C9" s="139">
        <f>'ยุทธ์1 พัฒนาระบบบริการ'!I67</f>
        <v>4400000</v>
      </c>
    </row>
    <row r="10" spans="1:3">
      <c r="B10" s="138" t="s">
        <v>699</v>
      </c>
      <c r="C10" s="139">
        <f>'ยุทธ์1 พัฒนาระบบบริการ'!I71</f>
        <v>3895000</v>
      </c>
    </row>
    <row r="11" spans="1:3">
      <c r="B11" s="138" t="s">
        <v>700</v>
      </c>
      <c r="C11" s="139">
        <f>'ยุทธ์1 พัฒนาระบบบริการ'!I79</f>
        <v>14925000</v>
      </c>
    </row>
    <row r="12" spans="1:3">
      <c r="B12" s="138" t="s">
        <v>701</v>
      </c>
      <c r="C12" s="139">
        <f>'ยุทธ์1 พัฒนาระบบบริการ'!I91</f>
        <v>500000</v>
      </c>
    </row>
    <row r="13" spans="1:3">
      <c r="B13" s="138" t="s">
        <v>702</v>
      </c>
      <c r="C13" s="139">
        <f>'ยุทธ์1 พัฒนาระบบบริการ'!I94</f>
        <v>1250000</v>
      </c>
    </row>
    <row r="14" spans="1:3">
      <c r="B14" s="138" t="s">
        <v>703</v>
      </c>
      <c r="C14" s="139">
        <f>'ยุทธ์1 พัฒนาระบบบริการ'!I97</f>
        <v>6340000</v>
      </c>
    </row>
    <row r="15" spans="1:3">
      <c r="B15" s="138" t="s">
        <v>704</v>
      </c>
      <c r="C15" s="139">
        <f>'ยุทธ์1 พัฒนาระบบบริการ'!I107</f>
        <v>2095000</v>
      </c>
    </row>
    <row r="16" spans="1:3">
      <c r="B16" s="138" t="s">
        <v>694</v>
      </c>
      <c r="C16" s="139">
        <f>'ยุทธ์1 พัฒนาระบบบริการ'!I118</f>
        <v>910000</v>
      </c>
    </row>
    <row r="17" spans="2:3">
      <c r="B17" s="138" t="s">
        <v>403</v>
      </c>
      <c r="C17" s="139">
        <f>SUM(C18:C33)</f>
        <v>2717824900</v>
      </c>
    </row>
    <row r="18" spans="2:3">
      <c r="B18" s="138" t="s">
        <v>705</v>
      </c>
      <c r="C18" s="139">
        <f>'ยุทธ์1 พัฒนาระบบบริการ'!I131</f>
        <v>503354000</v>
      </c>
    </row>
    <row r="19" spans="2:3">
      <c r="B19" s="138" t="s">
        <v>706</v>
      </c>
      <c r="C19" s="139">
        <f>'ยุทธ์1 พัฒนาระบบบริการ'!I145</f>
        <v>481991500</v>
      </c>
    </row>
    <row r="20" spans="2:3">
      <c r="B20" s="138" t="s">
        <v>707</v>
      </c>
      <c r="C20" s="139">
        <f>'ยุทธ์1 พัฒนาระบบบริการ'!I151</f>
        <v>19700000</v>
      </c>
    </row>
    <row r="21" spans="2:3">
      <c r="B21" s="138" t="s">
        <v>708</v>
      </c>
      <c r="C21" s="139">
        <f>'ยุทธ์1 พัฒนาระบบบริการ'!I162</f>
        <v>469952000</v>
      </c>
    </row>
    <row r="22" spans="2:3">
      <c r="B22" s="138" t="s">
        <v>709</v>
      </c>
      <c r="C22" s="139">
        <f>'ยุทธ์1 พัฒนาระบบบริการ'!I195</f>
        <v>125230400</v>
      </c>
    </row>
    <row r="23" spans="2:3">
      <c r="B23" s="138" t="s">
        <v>710</v>
      </c>
      <c r="C23" s="139">
        <f>'ยุทธ์1 พัฒนาระบบบริการ'!I200</f>
        <v>176276600</v>
      </c>
    </row>
    <row r="24" spans="2:3">
      <c r="B24" s="138" t="s">
        <v>711</v>
      </c>
      <c r="C24" s="139">
        <f>'ยุทธ์1 พัฒนาระบบบริการ'!I202</f>
        <v>70023000</v>
      </c>
    </row>
    <row r="25" spans="2:3">
      <c r="B25" s="138" t="s">
        <v>712</v>
      </c>
      <c r="C25" s="139">
        <f>'ยุทธ์1 พัฒนาระบบบริการ'!I208</f>
        <v>11315000</v>
      </c>
    </row>
    <row r="26" spans="2:3">
      <c r="B26" s="138" t="s">
        <v>713</v>
      </c>
      <c r="C26" s="139">
        <f>'ยุทธ์1 พัฒนาระบบบริการ'!I213</f>
        <v>30373100</v>
      </c>
    </row>
    <row r="27" spans="2:3">
      <c r="B27" s="138" t="s">
        <v>714</v>
      </c>
      <c r="C27" s="139">
        <f>'ยุทธ์1 พัฒนาระบบบริการ'!I219</f>
        <v>14710000</v>
      </c>
    </row>
    <row r="28" spans="2:3">
      <c r="B28" s="138" t="s">
        <v>715</v>
      </c>
      <c r="C28" s="139">
        <f>'ยุทธ์1 พัฒนาระบบบริการ'!I225</f>
        <v>1230000</v>
      </c>
    </row>
    <row r="29" spans="2:3">
      <c r="B29" s="138" t="s">
        <v>716</v>
      </c>
      <c r="C29" s="139">
        <f>'ยุทธ์1 พัฒนาระบบบริการ'!I229</f>
        <v>600821000</v>
      </c>
    </row>
    <row r="30" spans="2:3">
      <c r="B30" s="138" t="s">
        <v>717</v>
      </c>
      <c r="C30" s="139">
        <f>'ยุทธ์1 พัฒนาระบบบริการ'!I264</f>
        <v>150803200</v>
      </c>
    </row>
    <row r="31" spans="2:3">
      <c r="B31" s="138" t="s">
        <v>718</v>
      </c>
      <c r="C31" s="139">
        <f>'ยุทธ์1 พัฒนาระบบบริการ'!I274</f>
        <v>31800000</v>
      </c>
    </row>
    <row r="32" spans="2:3">
      <c r="B32" s="138" t="s">
        <v>719</v>
      </c>
      <c r="C32" s="139">
        <f>'ยุทธ์1 พัฒนาระบบบริการ'!I277</f>
        <v>22295100</v>
      </c>
    </row>
    <row r="33" spans="1:3">
      <c r="B33" s="138" t="s">
        <v>720</v>
      </c>
      <c r="C33" s="139">
        <f>'ยุทธ์1 พัฒนาระบบบริการ'!I292</f>
        <v>7950000</v>
      </c>
    </row>
    <row r="34" spans="1:3">
      <c r="A34" s="137">
        <v>2</v>
      </c>
      <c r="B34" s="138" t="s">
        <v>180</v>
      </c>
      <c r="C34" s="139">
        <f>'ยุทธ์2 ป้องกันโรคและจัดการภัยฯ'!I37</f>
        <v>19800100</v>
      </c>
    </row>
    <row r="35" spans="1:3">
      <c r="A35" s="137">
        <v>3</v>
      </c>
      <c r="B35" s="138" t="s">
        <v>181</v>
      </c>
      <c r="C35" s="139">
        <f>'ยุทธ์3 พัฒนาอาชีวฯ'!I29</f>
        <v>37130000</v>
      </c>
    </row>
    <row r="36" spans="1:3">
      <c r="A36" s="137">
        <v>4</v>
      </c>
      <c r="B36" s="138" t="s">
        <v>183</v>
      </c>
      <c r="C36" s="139">
        <f>'ยุทธ์4 ส่งเสริมศูนย์กลางสุขภาพ'!I10</f>
        <v>160000000</v>
      </c>
    </row>
    <row r="37" spans="1:3">
      <c r="A37" s="135"/>
      <c r="B37" s="135" t="s">
        <v>9</v>
      </c>
      <c r="C37" s="136">
        <f>C2+C34+C35+C36</f>
        <v>3077725000</v>
      </c>
    </row>
  </sheetData>
  <printOptions horizontalCentered="1" gridLines="1"/>
  <pageMargins left="0.70866141732283472" right="0.70866141732283472" top="0.55118110236220474" bottom="0.35433070866141736" header="0.31496062992125984" footer="0.31496062992125984"/>
  <pageSetup paperSize="9" scale="95" orientation="landscape" horizontalDpi="4294967293" verticalDpi="0" r:id="rId1"/>
  <headerFooter>
    <oddHeader>&amp;Cสรุปรวมงบประมาณ ปี 2562-2565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2"/>
  <sheetViews>
    <sheetView zoomScale="72" zoomScaleNormal="72" workbookViewId="0">
      <pane xSplit="2" ySplit="4" topLeftCell="C169" activePane="bottomRight" state="frozen"/>
      <selection pane="topRight" activeCell="C1" sqref="C1"/>
      <selection pane="bottomLeft" activeCell="A5" sqref="A5"/>
      <selection pane="bottomRight" activeCell="G131" sqref="G131"/>
    </sheetView>
  </sheetViews>
  <sheetFormatPr defaultColWidth="9" defaultRowHeight="24.6"/>
  <cols>
    <col min="1" max="1" width="5.6640625" style="2" customWidth="1"/>
    <col min="2" max="2" width="37.33203125" style="2" customWidth="1"/>
    <col min="3" max="3" width="31.6640625" style="2" customWidth="1"/>
    <col min="4" max="4" width="15.5546875" style="2" customWidth="1"/>
    <col min="5" max="5" width="11.44140625" style="2" customWidth="1"/>
    <col min="6" max="6" width="12.21875" style="2" customWidth="1"/>
    <col min="7" max="7" width="12.6640625" style="2" customWidth="1"/>
    <col min="8" max="8" width="11.88671875" style="2" customWidth="1"/>
    <col min="9" max="9" width="13.33203125" style="2" customWidth="1"/>
    <col min="10" max="10" width="14.109375" style="2" customWidth="1"/>
    <col min="11" max="16384" width="9" style="2"/>
  </cols>
  <sheetData>
    <row r="1" spans="1:10" ht="30">
      <c r="A1" s="154" t="s">
        <v>186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>
      <c r="A2" s="3" t="s">
        <v>290</v>
      </c>
    </row>
    <row r="3" spans="1:10" ht="23.25" customHeight="1">
      <c r="A3" s="155" t="s">
        <v>0</v>
      </c>
      <c r="B3" s="155" t="s">
        <v>1</v>
      </c>
      <c r="C3" s="155" t="s">
        <v>2</v>
      </c>
      <c r="D3" s="156" t="s">
        <v>10</v>
      </c>
      <c r="E3" s="157" t="s">
        <v>7</v>
      </c>
      <c r="F3" s="157"/>
      <c r="G3" s="157"/>
      <c r="H3" s="157"/>
      <c r="I3" s="157"/>
      <c r="J3" s="158" t="s">
        <v>8</v>
      </c>
    </row>
    <row r="4" spans="1:10">
      <c r="A4" s="155"/>
      <c r="B4" s="155"/>
      <c r="C4" s="155"/>
      <c r="D4" s="155"/>
      <c r="E4" s="11" t="s">
        <v>3</v>
      </c>
      <c r="F4" s="13" t="s">
        <v>4</v>
      </c>
      <c r="G4" s="13" t="s">
        <v>5</v>
      </c>
      <c r="H4" s="13" t="s">
        <v>6</v>
      </c>
      <c r="I4" s="4" t="s">
        <v>9</v>
      </c>
      <c r="J4" s="158"/>
    </row>
    <row r="5" spans="1:10" s="8" customFormat="1" ht="98.4">
      <c r="A5" s="140">
        <v>1</v>
      </c>
      <c r="B5" s="140" t="s">
        <v>19</v>
      </c>
      <c r="C5" s="10" t="s">
        <v>110</v>
      </c>
      <c r="D5" s="10" t="s">
        <v>30</v>
      </c>
      <c r="E5" s="18"/>
      <c r="F5" s="18"/>
      <c r="G5" s="18"/>
      <c r="H5" s="18"/>
      <c r="I5" s="18">
        <f>SUM(E5:H5)</f>
        <v>0</v>
      </c>
      <c r="J5" s="10"/>
    </row>
    <row r="6" spans="1:10" s="8" customFormat="1" ht="147.6" customHeight="1">
      <c r="A6" s="141"/>
      <c r="B6" s="141"/>
      <c r="C6" s="162" t="s">
        <v>111</v>
      </c>
      <c r="D6" s="10" t="s">
        <v>59</v>
      </c>
      <c r="E6" s="20" t="s">
        <v>60</v>
      </c>
      <c r="F6" s="18">
        <v>3000000</v>
      </c>
      <c r="G6" s="18">
        <v>3000000</v>
      </c>
      <c r="H6" s="18">
        <v>3000000</v>
      </c>
      <c r="I6" s="18">
        <f>SUM(E6:H6)</f>
        <v>9000000</v>
      </c>
      <c r="J6" s="10"/>
    </row>
    <row r="7" spans="1:10" s="8" customFormat="1" ht="49.2">
      <c r="A7" s="141"/>
      <c r="B7" s="141"/>
      <c r="C7" s="162"/>
      <c r="D7" s="10" t="s">
        <v>58</v>
      </c>
      <c r="E7" s="18"/>
      <c r="F7" s="18"/>
      <c r="G7" s="18"/>
      <c r="H7" s="18"/>
      <c r="I7" s="18">
        <f t="shared" ref="I7:I128" si="0">SUM(E7:H7)</f>
        <v>0</v>
      </c>
      <c r="J7" s="10"/>
    </row>
    <row r="8" spans="1:10" s="8" customFormat="1" ht="98.4">
      <c r="A8" s="141"/>
      <c r="B8" s="141"/>
      <c r="C8" s="10" t="s">
        <v>25</v>
      </c>
      <c r="D8" s="10" t="s">
        <v>112</v>
      </c>
      <c r="E8" s="18" t="s">
        <v>113</v>
      </c>
      <c r="F8" s="159" t="s">
        <v>114</v>
      </c>
      <c r="G8" s="160"/>
      <c r="H8" s="161"/>
      <c r="I8" s="18">
        <f t="shared" si="0"/>
        <v>0</v>
      </c>
      <c r="J8" s="10"/>
    </row>
    <row r="9" spans="1:10" s="8" customFormat="1" ht="49.2">
      <c r="A9" s="141"/>
      <c r="B9" s="141"/>
      <c r="C9" s="10" t="s">
        <v>115</v>
      </c>
      <c r="D9" s="10" t="s">
        <v>118</v>
      </c>
      <c r="E9" s="20" t="s">
        <v>60</v>
      </c>
      <c r="F9" s="20"/>
      <c r="G9" s="20"/>
      <c r="H9" s="20"/>
      <c r="I9" s="18"/>
      <c r="J9" s="10"/>
    </row>
    <row r="10" spans="1:10" s="8" customFormat="1" ht="49.2">
      <c r="A10" s="141"/>
      <c r="B10" s="141"/>
      <c r="C10" s="10" t="s">
        <v>116</v>
      </c>
      <c r="D10" s="10" t="s">
        <v>119</v>
      </c>
      <c r="E10" s="18"/>
      <c r="F10" s="20"/>
      <c r="G10" s="20" t="s">
        <v>60</v>
      </c>
      <c r="H10" s="20" t="s">
        <v>60</v>
      </c>
      <c r="I10" s="18"/>
      <c r="J10" s="10"/>
    </row>
    <row r="11" spans="1:10" s="8" customFormat="1" ht="172.2">
      <c r="A11" s="141"/>
      <c r="B11" s="141"/>
      <c r="C11" s="10" t="s">
        <v>117</v>
      </c>
      <c r="D11" s="10"/>
      <c r="E11" s="20" t="s">
        <v>60</v>
      </c>
      <c r="F11" s="18"/>
      <c r="G11" s="18"/>
      <c r="H11" s="18"/>
      <c r="I11" s="18">
        <f t="shared" si="0"/>
        <v>0</v>
      </c>
      <c r="J11" s="10"/>
    </row>
    <row r="12" spans="1:10" s="8" customFormat="1">
      <c r="A12" s="142"/>
      <c r="B12" s="142"/>
      <c r="C12" s="62" t="s">
        <v>120</v>
      </c>
      <c r="D12" s="10"/>
      <c r="E12" s="18"/>
      <c r="F12" s="20" t="s">
        <v>60</v>
      </c>
      <c r="G12" s="20" t="s">
        <v>60</v>
      </c>
      <c r="H12" s="20" t="s">
        <v>60</v>
      </c>
      <c r="I12" s="18"/>
      <c r="J12" s="10"/>
    </row>
    <row r="13" spans="1:10" s="8" customFormat="1" ht="49.2">
      <c r="A13" s="10">
        <v>2</v>
      </c>
      <c r="B13" s="10" t="s">
        <v>20</v>
      </c>
      <c r="C13" s="10" t="s">
        <v>22</v>
      </c>
      <c r="D13" s="10"/>
      <c r="E13" s="20" t="s">
        <v>60</v>
      </c>
      <c r="F13" s="18"/>
      <c r="G13" s="18"/>
      <c r="H13" s="18"/>
      <c r="I13" s="18">
        <f t="shared" si="0"/>
        <v>0</v>
      </c>
      <c r="J13" s="10"/>
    </row>
    <row r="14" spans="1:10" s="8" customFormat="1" ht="49.2">
      <c r="A14" s="10"/>
      <c r="B14" s="10"/>
      <c r="C14" s="10" t="s">
        <v>23</v>
      </c>
      <c r="D14" s="10"/>
      <c r="E14" s="20" t="s">
        <v>60</v>
      </c>
      <c r="F14" s="18"/>
      <c r="G14" s="18"/>
      <c r="H14" s="18"/>
      <c r="I14" s="18">
        <f t="shared" si="0"/>
        <v>0</v>
      </c>
      <c r="J14" s="10"/>
    </row>
    <row r="15" spans="1:10" s="8" customFormat="1" ht="98.4">
      <c r="A15" s="10"/>
      <c r="B15" s="10"/>
      <c r="C15" s="10" t="s">
        <v>121</v>
      </c>
      <c r="D15" s="10"/>
      <c r="E15" s="20" t="s">
        <v>60</v>
      </c>
      <c r="F15" s="20" t="s">
        <v>60</v>
      </c>
      <c r="G15" s="20"/>
      <c r="H15" s="20"/>
      <c r="I15" s="18">
        <f t="shared" si="0"/>
        <v>0</v>
      </c>
      <c r="J15" s="10"/>
    </row>
    <row r="16" spans="1:10" s="8" customFormat="1" ht="123">
      <c r="A16" s="10"/>
      <c r="B16" s="10"/>
      <c r="C16" s="10" t="s">
        <v>24</v>
      </c>
      <c r="D16" s="10"/>
      <c r="E16" s="20" t="s">
        <v>122</v>
      </c>
      <c r="F16" s="20" t="s">
        <v>123</v>
      </c>
      <c r="G16" s="20" t="s">
        <v>124</v>
      </c>
      <c r="H16" s="20" t="s">
        <v>125</v>
      </c>
      <c r="I16" s="18">
        <f t="shared" si="0"/>
        <v>0</v>
      </c>
      <c r="J16" s="10"/>
    </row>
    <row r="17" spans="1:10" s="8" customFormat="1" ht="73.8">
      <c r="A17" s="140"/>
      <c r="B17" s="140"/>
      <c r="C17" s="16" t="s">
        <v>294</v>
      </c>
      <c r="D17" s="10" t="s">
        <v>47</v>
      </c>
      <c r="E17" s="18">
        <f>SUM(E18:E24)</f>
        <v>7650000</v>
      </c>
      <c r="F17" s="18">
        <f t="shared" ref="F17:H17" si="1">SUM(F18:F24)</f>
        <v>14600000</v>
      </c>
      <c r="G17" s="18">
        <f t="shared" si="1"/>
        <v>3080000</v>
      </c>
      <c r="H17" s="18">
        <f t="shared" si="1"/>
        <v>0</v>
      </c>
      <c r="I17" s="18">
        <f t="shared" si="0"/>
        <v>25330000</v>
      </c>
      <c r="J17" s="10" t="s">
        <v>47</v>
      </c>
    </row>
    <row r="18" spans="1:10" ht="49.2">
      <c r="A18" s="141"/>
      <c r="B18" s="141"/>
      <c r="C18" s="14" t="s">
        <v>71</v>
      </c>
      <c r="D18" s="22" t="s">
        <v>61</v>
      </c>
      <c r="E18" s="24"/>
      <c r="F18" s="26">
        <v>10000000</v>
      </c>
      <c r="G18" s="25"/>
      <c r="H18" s="25"/>
      <c r="I18" s="18">
        <f t="shared" si="0"/>
        <v>10000000</v>
      </c>
      <c r="J18" s="15"/>
    </row>
    <row r="19" spans="1:10" ht="24.6" customHeight="1">
      <c r="A19" s="141"/>
      <c r="B19" s="141"/>
      <c r="C19" s="21" t="s">
        <v>72</v>
      </c>
      <c r="D19" s="22" t="s">
        <v>70</v>
      </c>
      <c r="E19" s="24">
        <v>2980000</v>
      </c>
      <c r="F19" s="24">
        <v>2980000</v>
      </c>
      <c r="G19" s="24">
        <v>2980000</v>
      </c>
      <c r="H19" s="24"/>
      <c r="I19" s="18">
        <f t="shared" si="0"/>
        <v>8940000</v>
      </c>
      <c r="J19" s="15"/>
    </row>
    <row r="20" spans="1:10" ht="24.6" customHeight="1">
      <c r="A20" s="141"/>
      <c r="B20" s="141"/>
      <c r="C20" s="21" t="s">
        <v>62</v>
      </c>
      <c r="D20" s="22" t="s">
        <v>63</v>
      </c>
      <c r="E20" s="24">
        <v>2000000</v>
      </c>
      <c r="F20" s="25"/>
      <c r="G20" s="25"/>
      <c r="H20" s="25"/>
      <c r="I20" s="18">
        <f t="shared" si="0"/>
        <v>2000000</v>
      </c>
      <c r="J20" s="21"/>
    </row>
    <row r="21" spans="1:10" ht="24.6" customHeight="1">
      <c r="A21" s="141"/>
      <c r="B21" s="141"/>
      <c r="C21" s="21" t="s">
        <v>73</v>
      </c>
      <c r="D21" s="22" t="s">
        <v>64</v>
      </c>
      <c r="E21" s="24">
        <v>1500000</v>
      </c>
      <c r="F21" s="24">
        <v>1500000</v>
      </c>
      <c r="G21" s="25"/>
      <c r="H21" s="25"/>
      <c r="I21" s="18">
        <f t="shared" si="0"/>
        <v>3000000</v>
      </c>
      <c r="J21" s="15"/>
    </row>
    <row r="22" spans="1:10" ht="24.6" customHeight="1">
      <c r="A22" s="141"/>
      <c r="B22" s="141"/>
      <c r="C22" s="21" t="s">
        <v>74</v>
      </c>
      <c r="D22" s="22" t="s">
        <v>65</v>
      </c>
      <c r="E22" s="24">
        <v>120000</v>
      </c>
      <c r="F22" s="24">
        <v>120000</v>
      </c>
      <c r="G22" s="25"/>
      <c r="H22" s="25"/>
      <c r="I22" s="18">
        <f t="shared" si="0"/>
        <v>240000</v>
      </c>
      <c r="J22" s="15"/>
    </row>
    <row r="23" spans="1:10" ht="24.6" customHeight="1">
      <c r="A23" s="141"/>
      <c r="B23" s="141"/>
      <c r="C23" s="23" t="s">
        <v>66</v>
      </c>
      <c r="D23" s="22" t="s">
        <v>67</v>
      </c>
      <c r="E23" s="24">
        <v>950000</v>
      </c>
      <c r="F23" s="25"/>
      <c r="G23" s="25"/>
      <c r="H23" s="25"/>
      <c r="I23" s="18">
        <f t="shared" si="0"/>
        <v>950000</v>
      </c>
      <c r="J23" s="15"/>
    </row>
    <row r="24" spans="1:10" ht="24.6" customHeight="1">
      <c r="A24" s="142"/>
      <c r="B24" s="142"/>
      <c r="C24" s="48" t="s">
        <v>68</v>
      </c>
      <c r="D24" s="101" t="s">
        <v>69</v>
      </c>
      <c r="E24" s="102">
        <v>100000</v>
      </c>
      <c r="F24" s="103"/>
      <c r="G24" s="104">
        <v>100000</v>
      </c>
      <c r="H24" s="103"/>
      <c r="I24" s="105">
        <f t="shared" si="0"/>
        <v>200000</v>
      </c>
      <c r="J24" s="41"/>
    </row>
    <row r="25" spans="1:10" s="110" customFormat="1" ht="73.8">
      <c r="A25" s="140"/>
      <c r="B25" s="140"/>
      <c r="C25" s="127" t="s">
        <v>207</v>
      </c>
      <c r="D25" s="66" t="s">
        <v>39</v>
      </c>
      <c r="E25" s="134">
        <f>SUM(E26:E33)</f>
        <v>8720000</v>
      </c>
      <c r="F25" s="134">
        <f t="shared" ref="F25:H25" si="2">SUM(F26:F33)</f>
        <v>5580000</v>
      </c>
      <c r="G25" s="134">
        <f t="shared" si="2"/>
        <v>3300000</v>
      </c>
      <c r="H25" s="134">
        <f t="shared" si="2"/>
        <v>0</v>
      </c>
      <c r="I25" s="18">
        <f t="shared" si="0"/>
        <v>17600000</v>
      </c>
      <c r="J25" s="68" t="s">
        <v>39</v>
      </c>
    </row>
    <row r="26" spans="1:10" s="75" customFormat="1">
      <c r="A26" s="141"/>
      <c r="B26" s="141"/>
      <c r="C26" s="106" t="s">
        <v>208</v>
      </c>
      <c r="D26" s="107" t="s">
        <v>199</v>
      </c>
      <c r="E26" s="134">
        <v>2980000</v>
      </c>
      <c r="F26" s="134">
        <v>2980000</v>
      </c>
      <c r="G26" s="134"/>
      <c r="H26" s="134"/>
      <c r="I26" s="18">
        <f t="shared" si="0"/>
        <v>5960000</v>
      </c>
      <c r="J26" s="108"/>
    </row>
    <row r="27" spans="1:10" s="75" customFormat="1" ht="49.2">
      <c r="A27" s="141"/>
      <c r="B27" s="141"/>
      <c r="C27" s="66" t="s">
        <v>209</v>
      </c>
      <c r="D27" s="74" t="s">
        <v>200</v>
      </c>
      <c r="E27" s="134">
        <v>1000000</v>
      </c>
      <c r="F27" s="134"/>
      <c r="G27" s="134"/>
      <c r="H27" s="134"/>
      <c r="I27" s="18">
        <f t="shared" si="0"/>
        <v>1000000</v>
      </c>
      <c r="J27" s="68"/>
    </row>
    <row r="28" spans="1:10" s="75" customFormat="1" ht="84">
      <c r="A28" s="141"/>
      <c r="B28" s="141"/>
      <c r="C28" s="111" t="s">
        <v>210</v>
      </c>
      <c r="D28" s="96" t="s">
        <v>201</v>
      </c>
      <c r="E28" s="134">
        <v>900000</v>
      </c>
      <c r="F28" s="134">
        <v>900000</v>
      </c>
      <c r="G28" s="134"/>
      <c r="H28" s="134"/>
      <c r="I28" s="18">
        <f t="shared" si="0"/>
        <v>1800000</v>
      </c>
      <c r="J28" s="68"/>
    </row>
    <row r="29" spans="1:10" s="75" customFormat="1" ht="49.2">
      <c r="A29" s="141"/>
      <c r="B29" s="141"/>
      <c r="C29" s="73" t="s">
        <v>211</v>
      </c>
      <c r="D29" s="96" t="s">
        <v>202</v>
      </c>
      <c r="E29" s="134">
        <v>140000</v>
      </c>
      <c r="F29" s="134"/>
      <c r="G29" s="134"/>
      <c r="H29" s="134"/>
      <c r="I29" s="18">
        <f t="shared" si="0"/>
        <v>140000</v>
      </c>
      <c r="J29" s="68"/>
    </row>
    <row r="30" spans="1:10" s="75" customFormat="1" ht="73.8">
      <c r="A30" s="141"/>
      <c r="B30" s="141"/>
      <c r="C30" s="66" t="s">
        <v>212</v>
      </c>
      <c r="D30" s="96" t="s">
        <v>203</v>
      </c>
      <c r="E30" s="134">
        <v>900000</v>
      </c>
      <c r="F30" s="134">
        <v>900000</v>
      </c>
      <c r="G30" s="134"/>
      <c r="H30" s="134"/>
      <c r="I30" s="18">
        <f t="shared" si="0"/>
        <v>1800000</v>
      </c>
      <c r="J30" s="68"/>
    </row>
    <row r="31" spans="1:10" s="75" customFormat="1" ht="73.8">
      <c r="A31" s="141"/>
      <c r="B31" s="141"/>
      <c r="C31" s="66" t="s">
        <v>213</v>
      </c>
      <c r="D31" s="96" t="s">
        <v>204</v>
      </c>
      <c r="E31" s="134">
        <v>2500000</v>
      </c>
      <c r="F31" s="134"/>
      <c r="G31" s="134">
        <v>2500000</v>
      </c>
      <c r="H31" s="134"/>
      <c r="I31" s="18">
        <f t="shared" si="0"/>
        <v>5000000</v>
      </c>
      <c r="J31" s="68"/>
    </row>
    <row r="32" spans="1:10" s="75" customFormat="1">
      <c r="A32" s="141"/>
      <c r="B32" s="141"/>
      <c r="C32" s="97" t="s">
        <v>214</v>
      </c>
      <c r="D32" s="98" t="s">
        <v>205</v>
      </c>
      <c r="E32" s="134">
        <v>300000</v>
      </c>
      <c r="F32" s="134"/>
      <c r="G32" s="134"/>
      <c r="H32" s="134"/>
      <c r="I32" s="18">
        <f t="shared" si="0"/>
        <v>300000</v>
      </c>
      <c r="J32" s="68"/>
    </row>
    <row r="33" spans="1:10" s="75" customFormat="1" ht="49.2">
      <c r="A33" s="142"/>
      <c r="B33" s="142"/>
      <c r="C33" s="66" t="s">
        <v>215</v>
      </c>
      <c r="D33" s="99" t="s">
        <v>206</v>
      </c>
      <c r="E33" s="134"/>
      <c r="F33" s="134">
        <v>800000</v>
      </c>
      <c r="G33" s="134">
        <v>800000</v>
      </c>
      <c r="H33" s="134"/>
      <c r="I33" s="18">
        <f t="shared" si="0"/>
        <v>1600000</v>
      </c>
      <c r="J33" s="68"/>
    </row>
    <row r="34" spans="1:10" s="75" customFormat="1" ht="73.8">
      <c r="A34" s="140"/>
      <c r="B34" s="140"/>
      <c r="C34" s="16" t="s">
        <v>295</v>
      </c>
      <c r="D34" s="99" t="s">
        <v>296</v>
      </c>
      <c r="E34" s="18">
        <f>SUM(E35:E57)</f>
        <v>20620000</v>
      </c>
      <c r="F34" s="18">
        <f t="shared" ref="F34:H34" si="3">SUM(F35:F57)</f>
        <v>2845000</v>
      </c>
      <c r="G34" s="18">
        <f t="shared" si="3"/>
        <v>6990000</v>
      </c>
      <c r="H34" s="18">
        <f t="shared" si="3"/>
        <v>10478000</v>
      </c>
      <c r="I34" s="18">
        <f t="shared" si="0"/>
        <v>40933000</v>
      </c>
      <c r="J34" s="68" t="s">
        <v>296</v>
      </c>
    </row>
    <row r="35" spans="1:10" s="75" customFormat="1" ht="49.2">
      <c r="A35" s="141"/>
      <c r="B35" s="141"/>
      <c r="C35" s="73" t="s">
        <v>297</v>
      </c>
      <c r="D35" s="128" t="s">
        <v>300</v>
      </c>
      <c r="E35" s="93"/>
      <c r="F35" s="26">
        <v>1000000</v>
      </c>
      <c r="G35" s="26">
        <v>4000000</v>
      </c>
      <c r="H35" s="94"/>
      <c r="I35" s="18">
        <f t="shared" si="0"/>
        <v>5000000</v>
      </c>
      <c r="J35" s="68"/>
    </row>
    <row r="36" spans="1:10" s="75" customFormat="1" ht="73.8">
      <c r="A36" s="141"/>
      <c r="B36" s="141"/>
      <c r="C36" s="73" t="s">
        <v>298</v>
      </c>
      <c r="D36" s="99" t="s">
        <v>301</v>
      </c>
      <c r="E36" s="93">
        <v>2500000</v>
      </c>
      <c r="F36" s="93"/>
      <c r="G36" s="93"/>
      <c r="H36" s="94"/>
      <c r="I36" s="18">
        <f t="shared" si="0"/>
        <v>2500000</v>
      </c>
      <c r="J36" s="68"/>
    </row>
    <row r="37" spans="1:10" s="75" customFormat="1" ht="49.2">
      <c r="A37" s="141"/>
      <c r="B37" s="141"/>
      <c r="C37" s="73" t="s">
        <v>299</v>
      </c>
      <c r="D37" s="99" t="s">
        <v>61</v>
      </c>
      <c r="E37" s="93">
        <v>11000000</v>
      </c>
      <c r="F37" s="93"/>
      <c r="G37" s="93"/>
      <c r="H37" s="94"/>
      <c r="I37" s="18">
        <f t="shared" si="0"/>
        <v>11000000</v>
      </c>
      <c r="J37" s="68"/>
    </row>
    <row r="38" spans="1:10" s="75" customFormat="1" ht="73.8">
      <c r="A38" s="141"/>
      <c r="B38" s="141"/>
      <c r="C38" s="73" t="s">
        <v>302</v>
      </c>
      <c r="D38" s="99" t="s">
        <v>303</v>
      </c>
      <c r="E38" s="93"/>
      <c r="F38" s="93"/>
      <c r="G38" s="93">
        <v>480000</v>
      </c>
      <c r="H38" s="94">
        <v>480000</v>
      </c>
      <c r="I38" s="18">
        <f t="shared" si="0"/>
        <v>960000</v>
      </c>
      <c r="J38" s="68"/>
    </row>
    <row r="39" spans="1:10" s="75" customFormat="1" ht="42">
      <c r="A39" s="141"/>
      <c r="B39" s="141"/>
      <c r="C39" s="73" t="s">
        <v>304</v>
      </c>
      <c r="D39" s="99" t="s">
        <v>255</v>
      </c>
      <c r="E39" s="93"/>
      <c r="F39" s="93">
        <v>300000</v>
      </c>
      <c r="G39" s="93">
        <v>300000</v>
      </c>
      <c r="H39" s="94"/>
      <c r="I39" s="18">
        <f t="shared" si="0"/>
        <v>600000</v>
      </c>
      <c r="J39" s="68"/>
    </row>
    <row r="40" spans="1:10" s="75" customFormat="1" ht="73.8">
      <c r="A40" s="141"/>
      <c r="B40" s="141"/>
      <c r="C40" s="73" t="s">
        <v>305</v>
      </c>
      <c r="D40" s="99" t="s">
        <v>323</v>
      </c>
      <c r="E40" s="93"/>
      <c r="F40" s="93">
        <v>450000</v>
      </c>
      <c r="G40" s="93">
        <v>900000</v>
      </c>
      <c r="H40" s="94"/>
      <c r="I40" s="18">
        <f t="shared" si="0"/>
        <v>1350000</v>
      </c>
      <c r="J40" s="68"/>
    </row>
    <row r="41" spans="1:10" s="75" customFormat="1" ht="49.2">
      <c r="A41" s="141"/>
      <c r="B41" s="141"/>
      <c r="C41" s="73" t="s">
        <v>306</v>
      </c>
      <c r="D41" s="99" t="s">
        <v>324</v>
      </c>
      <c r="E41" s="93"/>
      <c r="F41" s="93"/>
      <c r="G41" s="93"/>
      <c r="H41" s="94">
        <v>3200000</v>
      </c>
      <c r="I41" s="18">
        <f t="shared" si="0"/>
        <v>3200000</v>
      </c>
      <c r="J41" s="68"/>
    </row>
    <row r="42" spans="1:10" s="75" customFormat="1" ht="73.8">
      <c r="A42" s="141"/>
      <c r="B42" s="141"/>
      <c r="C42" s="73" t="s">
        <v>307</v>
      </c>
      <c r="D42" s="99" t="s">
        <v>325</v>
      </c>
      <c r="E42" s="93"/>
      <c r="F42" s="93"/>
      <c r="G42" s="93"/>
      <c r="H42" s="94">
        <f>19*150000</f>
        <v>2850000</v>
      </c>
      <c r="I42" s="18">
        <f t="shared" si="0"/>
        <v>2850000</v>
      </c>
      <c r="J42" s="68"/>
    </row>
    <row r="43" spans="1:10" s="75" customFormat="1" ht="73.8">
      <c r="A43" s="141"/>
      <c r="B43" s="141"/>
      <c r="C43" s="73" t="s">
        <v>308</v>
      </c>
      <c r="D43" s="99" t="s">
        <v>258</v>
      </c>
      <c r="E43" s="93"/>
      <c r="F43" s="93"/>
      <c r="G43" s="93"/>
      <c r="H43" s="94">
        <v>2000000</v>
      </c>
      <c r="I43" s="18">
        <f t="shared" si="0"/>
        <v>2000000</v>
      </c>
      <c r="J43" s="68"/>
    </row>
    <row r="44" spans="1:10" s="75" customFormat="1" ht="49.2">
      <c r="A44" s="141"/>
      <c r="B44" s="141"/>
      <c r="C44" s="73" t="s">
        <v>309</v>
      </c>
      <c r="D44" s="99" t="s">
        <v>326</v>
      </c>
      <c r="E44" s="93"/>
      <c r="F44" s="93">
        <v>180000</v>
      </c>
      <c r="G44" s="93">
        <v>180000</v>
      </c>
      <c r="H44" s="94"/>
      <c r="I44" s="18">
        <f t="shared" si="0"/>
        <v>360000</v>
      </c>
      <c r="J44" s="68"/>
    </row>
    <row r="45" spans="1:10" s="75" customFormat="1" ht="49.2">
      <c r="A45" s="141"/>
      <c r="B45" s="141"/>
      <c r="C45" s="73" t="s">
        <v>310</v>
      </c>
      <c r="D45" s="99" t="s">
        <v>327</v>
      </c>
      <c r="E45" s="93"/>
      <c r="F45" s="93">
        <v>195000</v>
      </c>
      <c r="G45" s="93">
        <v>130000</v>
      </c>
      <c r="H45" s="94"/>
      <c r="I45" s="18">
        <f t="shared" si="0"/>
        <v>325000</v>
      </c>
      <c r="J45" s="68"/>
    </row>
    <row r="46" spans="1:10" s="75" customFormat="1" ht="73.8">
      <c r="A46" s="141"/>
      <c r="B46" s="141"/>
      <c r="C46" s="73" t="s">
        <v>311</v>
      </c>
      <c r="D46" s="99" t="s">
        <v>328</v>
      </c>
      <c r="E46" s="93"/>
      <c r="F46" s="93">
        <v>250000</v>
      </c>
      <c r="G46" s="93"/>
      <c r="H46" s="94"/>
      <c r="I46" s="18">
        <f t="shared" si="0"/>
        <v>250000</v>
      </c>
      <c r="J46" s="68"/>
    </row>
    <row r="47" spans="1:10" s="75" customFormat="1" ht="42">
      <c r="A47" s="141"/>
      <c r="B47" s="141"/>
      <c r="C47" s="73" t="s">
        <v>312</v>
      </c>
      <c r="D47" s="99" t="s">
        <v>329</v>
      </c>
      <c r="E47" s="93">
        <v>120000</v>
      </c>
      <c r="F47" s="93">
        <v>120000</v>
      </c>
      <c r="G47" s="93"/>
      <c r="H47" s="94"/>
      <c r="I47" s="18">
        <f t="shared" si="0"/>
        <v>240000</v>
      </c>
      <c r="J47" s="68"/>
    </row>
    <row r="48" spans="1:10" s="75" customFormat="1" ht="123">
      <c r="A48" s="141"/>
      <c r="B48" s="141"/>
      <c r="C48" s="73" t="s">
        <v>313</v>
      </c>
      <c r="D48" s="99" t="s">
        <v>259</v>
      </c>
      <c r="E48" s="93"/>
      <c r="F48" s="93"/>
      <c r="G48" s="93">
        <v>1000000</v>
      </c>
      <c r="H48" s="94"/>
      <c r="I48" s="18">
        <f t="shared" si="0"/>
        <v>1000000</v>
      </c>
      <c r="J48" s="68"/>
    </row>
    <row r="49" spans="1:10" s="75" customFormat="1" ht="42">
      <c r="A49" s="141"/>
      <c r="B49" s="141"/>
      <c r="C49" s="73" t="s">
        <v>314</v>
      </c>
      <c r="D49" s="99" t="s">
        <v>330</v>
      </c>
      <c r="E49" s="93"/>
      <c r="F49" s="93"/>
      <c r="G49" s="93"/>
      <c r="H49" s="94">
        <v>38000</v>
      </c>
      <c r="I49" s="18">
        <f t="shared" si="0"/>
        <v>38000</v>
      </c>
      <c r="J49" s="68"/>
    </row>
    <row r="50" spans="1:10" s="75" customFormat="1" ht="49.2">
      <c r="A50" s="141"/>
      <c r="B50" s="141"/>
      <c r="C50" s="73" t="s">
        <v>315</v>
      </c>
      <c r="D50" s="99" t="s">
        <v>331</v>
      </c>
      <c r="E50" s="93"/>
      <c r="F50" s="93"/>
      <c r="G50" s="93"/>
      <c r="H50" s="94">
        <v>500000</v>
      </c>
      <c r="I50" s="18">
        <f t="shared" si="0"/>
        <v>500000</v>
      </c>
      <c r="J50" s="68"/>
    </row>
    <row r="51" spans="1:10" s="75" customFormat="1" ht="42">
      <c r="A51" s="141"/>
      <c r="B51" s="141"/>
      <c r="C51" s="73" t="s">
        <v>316</v>
      </c>
      <c r="D51" s="99" t="s">
        <v>332</v>
      </c>
      <c r="E51" s="93"/>
      <c r="F51" s="93"/>
      <c r="G51" s="93"/>
      <c r="H51" s="94">
        <v>640000</v>
      </c>
      <c r="I51" s="18">
        <f t="shared" si="0"/>
        <v>640000</v>
      </c>
      <c r="J51" s="68"/>
    </row>
    <row r="52" spans="1:10" s="75" customFormat="1" ht="42">
      <c r="A52" s="141"/>
      <c r="B52" s="141"/>
      <c r="C52" s="73" t="s">
        <v>317</v>
      </c>
      <c r="D52" s="99" t="s">
        <v>333</v>
      </c>
      <c r="E52" s="93"/>
      <c r="F52" s="93">
        <v>350000</v>
      </c>
      <c r="G52" s="93"/>
      <c r="H52" s="94"/>
      <c r="I52" s="18">
        <f t="shared" si="0"/>
        <v>350000</v>
      </c>
      <c r="J52" s="68"/>
    </row>
    <row r="53" spans="1:10" s="75" customFormat="1" ht="42">
      <c r="A53" s="141"/>
      <c r="B53" s="141"/>
      <c r="C53" s="73" t="s">
        <v>318</v>
      </c>
      <c r="D53" s="99" t="s">
        <v>334</v>
      </c>
      <c r="E53" s="93"/>
      <c r="F53" s="93"/>
      <c r="G53" s="93"/>
      <c r="H53" s="94">
        <f>6*25000</f>
        <v>150000</v>
      </c>
      <c r="I53" s="18">
        <f t="shared" si="0"/>
        <v>150000</v>
      </c>
      <c r="J53" s="68"/>
    </row>
    <row r="54" spans="1:10" s="75" customFormat="1" ht="42">
      <c r="A54" s="141"/>
      <c r="B54" s="141"/>
      <c r="C54" s="73" t="s">
        <v>319</v>
      </c>
      <c r="D54" s="99" t="s">
        <v>335</v>
      </c>
      <c r="E54" s="93"/>
      <c r="F54" s="93"/>
      <c r="G54" s="93"/>
      <c r="H54" s="94">
        <v>520000</v>
      </c>
      <c r="I54" s="18">
        <f t="shared" si="0"/>
        <v>520000</v>
      </c>
      <c r="J54" s="68"/>
    </row>
    <row r="55" spans="1:10" s="75" customFormat="1">
      <c r="A55" s="141"/>
      <c r="B55" s="141"/>
      <c r="C55" s="73" t="s">
        <v>320</v>
      </c>
      <c r="D55" s="99" t="s">
        <v>63</v>
      </c>
      <c r="E55" s="93">
        <v>7000000</v>
      </c>
      <c r="F55" s="93"/>
      <c r="G55" s="93"/>
      <c r="H55" s="94"/>
      <c r="I55" s="18">
        <f t="shared" si="0"/>
        <v>7000000</v>
      </c>
      <c r="J55" s="68"/>
    </row>
    <row r="56" spans="1:10" s="75" customFormat="1" ht="42">
      <c r="A56" s="141"/>
      <c r="B56" s="141"/>
      <c r="C56" s="73" t="s">
        <v>321</v>
      </c>
      <c r="D56" s="99" t="s">
        <v>336</v>
      </c>
      <c r="E56" s="93"/>
      <c r="F56" s="93"/>
      <c r="G56" s="93"/>
      <c r="H56" s="94">
        <v>100000</v>
      </c>
      <c r="I56" s="18">
        <f t="shared" si="0"/>
        <v>100000</v>
      </c>
      <c r="J56" s="68"/>
    </row>
    <row r="57" spans="1:10" s="75" customFormat="1">
      <c r="A57" s="142"/>
      <c r="B57" s="142"/>
      <c r="C57" s="73" t="s">
        <v>322</v>
      </c>
      <c r="D57" s="99" t="s">
        <v>337</v>
      </c>
      <c r="E57" s="93"/>
      <c r="F57" s="93"/>
      <c r="G57" s="93"/>
      <c r="H57" s="94"/>
      <c r="I57" s="18">
        <f t="shared" si="0"/>
        <v>0</v>
      </c>
      <c r="J57" s="68"/>
    </row>
    <row r="58" spans="1:10" s="75" customFormat="1" ht="73.8">
      <c r="A58" s="140"/>
      <c r="B58" s="140"/>
      <c r="C58" s="16" t="s">
        <v>416</v>
      </c>
      <c r="D58" s="99" t="s">
        <v>417</v>
      </c>
      <c r="E58" s="18">
        <f>SUM(E59:E61)</f>
        <v>1066000</v>
      </c>
      <c r="F58" s="18">
        <f>SUM(F59:F61)</f>
        <v>66000</v>
      </c>
      <c r="G58" s="18">
        <f>SUM(G59:G61)</f>
        <v>0</v>
      </c>
      <c r="H58" s="18">
        <f>SUM(H59:H61)</f>
        <v>0</v>
      </c>
      <c r="I58" s="18">
        <f t="shared" ref="I58:I61" si="4">SUM(E58:H58)</f>
        <v>1132000</v>
      </c>
      <c r="J58" s="68" t="s">
        <v>417</v>
      </c>
    </row>
    <row r="59" spans="1:10" s="75" customFormat="1">
      <c r="A59" s="141"/>
      <c r="B59" s="141"/>
      <c r="C59" s="73" t="s">
        <v>688</v>
      </c>
      <c r="D59" s="128" t="s">
        <v>418</v>
      </c>
      <c r="E59" s="18">
        <v>28000</v>
      </c>
      <c r="F59" s="18">
        <v>28000</v>
      </c>
      <c r="G59" s="18"/>
      <c r="H59" s="18"/>
      <c r="I59" s="18">
        <f t="shared" si="4"/>
        <v>56000</v>
      </c>
      <c r="J59" s="68"/>
    </row>
    <row r="60" spans="1:10" s="75" customFormat="1">
      <c r="A60" s="141"/>
      <c r="B60" s="141"/>
      <c r="C60" s="73" t="s">
        <v>689</v>
      </c>
      <c r="D60" s="99" t="s">
        <v>419</v>
      </c>
      <c r="E60" s="18">
        <v>38000</v>
      </c>
      <c r="F60" s="18">
        <v>38000</v>
      </c>
      <c r="G60" s="18"/>
      <c r="H60" s="18"/>
      <c r="I60" s="18">
        <f t="shared" si="4"/>
        <v>76000</v>
      </c>
      <c r="J60" s="68"/>
    </row>
    <row r="61" spans="1:10" s="75" customFormat="1" ht="49.2">
      <c r="A61" s="142"/>
      <c r="B61" s="142"/>
      <c r="C61" s="73" t="s">
        <v>690</v>
      </c>
      <c r="D61" s="99" t="s">
        <v>420</v>
      </c>
      <c r="E61" s="18">
        <v>1000000</v>
      </c>
      <c r="F61" s="18"/>
      <c r="G61" s="18"/>
      <c r="H61" s="18"/>
      <c r="I61" s="18">
        <f t="shared" si="4"/>
        <v>1000000</v>
      </c>
      <c r="J61" s="68"/>
    </row>
    <row r="62" spans="1:10" s="75" customFormat="1" ht="73.8">
      <c r="A62" s="140"/>
      <c r="B62" s="140"/>
      <c r="C62" s="16" t="s">
        <v>489</v>
      </c>
      <c r="D62" s="99" t="s">
        <v>490</v>
      </c>
      <c r="E62" s="18">
        <f>SUM(E63:E66)</f>
        <v>7830000</v>
      </c>
      <c r="F62" s="18">
        <f t="shared" ref="F62" si="5">SUM(F63:F66)</f>
        <v>6830000</v>
      </c>
      <c r="G62" s="18">
        <f t="shared" ref="G62" si="6">SUM(G63:G66)</f>
        <v>0</v>
      </c>
      <c r="H62" s="18">
        <f t="shared" ref="H62" si="7">SUM(H63:H66)</f>
        <v>0</v>
      </c>
      <c r="I62" s="18">
        <f t="shared" ref="I62:I66" si="8">SUM(E62:H62)</f>
        <v>14660000</v>
      </c>
      <c r="J62" s="68" t="s">
        <v>490</v>
      </c>
    </row>
    <row r="63" spans="1:10" s="75" customFormat="1" ht="55.8">
      <c r="A63" s="141"/>
      <c r="B63" s="141"/>
      <c r="C63" s="73" t="s">
        <v>491</v>
      </c>
      <c r="D63" s="130" t="s">
        <v>492</v>
      </c>
      <c r="E63" s="18">
        <v>1000000</v>
      </c>
      <c r="F63" s="18"/>
      <c r="G63" s="18"/>
      <c r="H63" s="18"/>
      <c r="I63" s="18">
        <f t="shared" si="8"/>
        <v>1000000</v>
      </c>
      <c r="J63" s="68"/>
    </row>
    <row r="64" spans="1:10" s="75" customFormat="1" ht="37.200000000000003">
      <c r="A64" s="141"/>
      <c r="B64" s="141"/>
      <c r="C64" s="73" t="s">
        <v>493</v>
      </c>
      <c r="D64" s="131" t="s">
        <v>494</v>
      </c>
      <c r="E64" s="93">
        <v>750000</v>
      </c>
      <c r="F64" s="26">
        <v>750000</v>
      </c>
      <c r="G64" s="26"/>
      <c r="H64" s="94"/>
      <c r="I64" s="18">
        <f t="shared" si="8"/>
        <v>1500000</v>
      </c>
      <c r="J64" s="68"/>
    </row>
    <row r="65" spans="1:10" s="75" customFormat="1" ht="49.2">
      <c r="A65" s="141"/>
      <c r="B65" s="141"/>
      <c r="C65" s="73" t="s">
        <v>495</v>
      </c>
      <c r="D65" s="132" t="s">
        <v>496</v>
      </c>
      <c r="E65" s="93">
        <v>900000</v>
      </c>
      <c r="F65" s="93">
        <v>900000</v>
      </c>
      <c r="G65" s="93"/>
      <c r="H65" s="94"/>
      <c r="I65" s="18">
        <f t="shared" si="8"/>
        <v>1800000</v>
      </c>
      <c r="J65" s="68"/>
    </row>
    <row r="66" spans="1:10" s="75" customFormat="1" ht="98.4">
      <c r="A66" s="142"/>
      <c r="B66" s="142"/>
      <c r="C66" s="73" t="s">
        <v>497</v>
      </c>
      <c r="D66" s="132" t="s">
        <v>498</v>
      </c>
      <c r="E66" s="93">
        <v>5180000</v>
      </c>
      <c r="F66" s="93">
        <v>5180000</v>
      </c>
      <c r="G66" s="93"/>
      <c r="H66" s="94"/>
      <c r="I66" s="18">
        <f t="shared" si="8"/>
        <v>10360000</v>
      </c>
      <c r="J66" s="68"/>
    </row>
    <row r="67" spans="1:10" s="75" customFormat="1" ht="73.8">
      <c r="A67" s="140"/>
      <c r="B67" s="140"/>
      <c r="C67" s="16" t="s">
        <v>499</v>
      </c>
      <c r="D67" s="99" t="s">
        <v>500</v>
      </c>
      <c r="E67" s="18">
        <f>SUM(E68:E70)</f>
        <v>3950000</v>
      </c>
      <c r="F67" s="18">
        <f t="shared" ref="F67:H67" si="9">SUM(F68:F70)</f>
        <v>450000</v>
      </c>
      <c r="G67" s="18">
        <f t="shared" si="9"/>
        <v>0</v>
      </c>
      <c r="H67" s="18">
        <f t="shared" si="9"/>
        <v>0</v>
      </c>
      <c r="I67" s="18">
        <f t="shared" ref="I67:I70" si="10">SUM(E67:H67)</f>
        <v>4400000</v>
      </c>
      <c r="J67" s="82" t="s">
        <v>500</v>
      </c>
    </row>
    <row r="68" spans="1:10" s="75" customFormat="1" ht="73.8">
      <c r="A68" s="141"/>
      <c r="B68" s="141"/>
      <c r="C68" s="73" t="s">
        <v>503</v>
      </c>
      <c r="D68" s="130" t="s">
        <v>504</v>
      </c>
      <c r="E68" s="93">
        <v>450000</v>
      </c>
      <c r="F68" s="94">
        <v>450000</v>
      </c>
      <c r="G68" s="94">
        <v>0</v>
      </c>
      <c r="H68" s="94">
        <v>0</v>
      </c>
      <c r="I68" s="18">
        <f t="shared" si="10"/>
        <v>900000</v>
      </c>
      <c r="J68" s="68"/>
    </row>
    <row r="69" spans="1:10" s="75" customFormat="1" ht="55.8">
      <c r="A69" s="141"/>
      <c r="B69" s="141"/>
      <c r="C69" s="73" t="s">
        <v>209</v>
      </c>
      <c r="D69" s="130" t="s">
        <v>492</v>
      </c>
      <c r="E69" s="93">
        <v>1000000</v>
      </c>
      <c r="F69" s="94">
        <v>0</v>
      </c>
      <c r="G69" s="94">
        <v>0</v>
      </c>
      <c r="H69" s="94">
        <v>0</v>
      </c>
      <c r="I69" s="18">
        <f t="shared" si="10"/>
        <v>1000000</v>
      </c>
      <c r="J69" s="68"/>
    </row>
    <row r="70" spans="1:10" s="75" customFormat="1" ht="73.8">
      <c r="A70" s="142"/>
      <c r="B70" s="142"/>
      <c r="C70" s="73" t="s">
        <v>501</v>
      </c>
      <c r="D70" s="131" t="s">
        <v>502</v>
      </c>
      <c r="E70" s="93">
        <v>2500000</v>
      </c>
      <c r="F70" s="94">
        <v>0</v>
      </c>
      <c r="G70" s="94">
        <v>0</v>
      </c>
      <c r="H70" s="94">
        <v>0</v>
      </c>
      <c r="I70" s="18">
        <f t="shared" si="10"/>
        <v>2500000</v>
      </c>
      <c r="J70" s="68"/>
    </row>
    <row r="71" spans="1:10" s="75" customFormat="1" ht="73.8">
      <c r="A71" s="140"/>
      <c r="B71" s="140"/>
      <c r="C71" s="16" t="s">
        <v>505</v>
      </c>
      <c r="D71" s="82" t="s">
        <v>506</v>
      </c>
      <c r="E71" s="18">
        <f>SUM(E72:E78)</f>
        <v>185000</v>
      </c>
      <c r="F71" s="18">
        <f t="shared" ref="F71:H71" si="11">SUM(F72:F78)</f>
        <v>560000</v>
      </c>
      <c r="G71" s="18">
        <f t="shared" si="11"/>
        <v>1150000</v>
      </c>
      <c r="H71" s="18">
        <f t="shared" si="11"/>
        <v>2000000</v>
      </c>
      <c r="I71" s="18">
        <f t="shared" ref="I71:I78" si="12">SUM(E71:H71)</f>
        <v>3895000</v>
      </c>
      <c r="J71" s="82" t="s">
        <v>506</v>
      </c>
    </row>
    <row r="72" spans="1:10" s="75" customFormat="1" ht="37.200000000000003">
      <c r="A72" s="141"/>
      <c r="B72" s="141"/>
      <c r="C72" s="73" t="s">
        <v>507</v>
      </c>
      <c r="D72" s="130" t="s">
        <v>508</v>
      </c>
      <c r="E72" s="93"/>
      <c r="F72" s="94"/>
      <c r="G72" s="94"/>
      <c r="H72" s="94">
        <v>2000000</v>
      </c>
      <c r="I72" s="18">
        <f t="shared" si="12"/>
        <v>2000000</v>
      </c>
      <c r="J72" s="68"/>
    </row>
    <row r="73" spans="1:10" s="75" customFormat="1" ht="73.8">
      <c r="A73" s="141"/>
      <c r="B73" s="141"/>
      <c r="C73" s="73" t="s">
        <v>509</v>
      </c>
      <c r="D73" s="130" t="s">
        <v>510</v>
      </c>
      <c r="E73" s="93"/>
      <c r="F73" s="94">
        <v>150000</v>
      </c>
      <c r="G73" s="94">
        <v>150000</v>
      </c>
      <c r="H73" s="94"/>
      <c r="I73" s="18">
        <f t="shared" si="12"/>
        <v>300000</v>
      </c>
      <c r="J73" s="68"/>
    </row>
    <row r="74" spans="1:10" s="75" customFormat="1" ht="49.2">
      <c r="A74" s="141"/>
      <c r="B74" s="141"/>
      <c r="C74" s="73" t="s">
        <v>511</v>
      </c>
      <c r="D74" s="130" t="s">
        <v>512</v>
      </c>
      <c r="E74" s="93"/>
      <c r="F74" s="94">
        <v>130000</v>
      </c>
      <c r="G74" s="94"/>
      <c r="H74" s="94"/>
      <c r="I74" s="18">
        <f t="shared" si="12"/>
        <v>130000</v>
      </c>
      <c r="J74" s="68"/>
    </row>
    <row r="75" spans="1:10" s="75" customFormat="1" ht="49.2">
      <c r="A75" s="141"/>
      <c r="B75" s="141"/>
      <c r="C75" s="73" t="s">
        <v>513</v>
      </c>
      <c r="D75" s="130" t="s">
        <v>514</v>
      </c>
      <c r="E75" s="93"/>
      <c r="F75" s="94"/>
      <c r="G75" s="94">
        <v>1000000</v>
      </c>
      <c r="H75" s="94"/>
      <c r="I75" s="18">
        <f t="shared" ref="I75:I76" si="13">SUM(E75:H75)</f>
        <v>1000000</v>
      </c>
      <c r="J75" s="68"/>
    </row>
    <row r="76" spans="1:10" s="75" customFormat="1" ht="49.2">
      <c r="A76" s="141"/>
      <c r="B76" s="141"/>
      <c r="C76" s="73" t="s">
        <v>515</v>
      </c>
      <c r="D76" s="131" t="s">
        <v>516</v>
      </c>
      <c r="E76" s="93">
        <v>160000</v>
      </c>
      <c r="F76" s="94"/>
      <c r="G76" s="94"/>
      <c r="H76" s="94"/>
      <c r="I76" s="18">
        <f t="shared" si="13"/>
        <v>160000</v>
      </c>
      <c r="J76" s="68"/>
    </row>
    <row r="77" spans="1:10" s="75" customFormat="1" ht="49.2">
      <c r="A77" s="141"/>
      <c r="B77" s="141"/>
      <c r="C77" s="73" t="s">
        <v>517</v>
      </c>
      <c r="D77" s="130" t="s">
        <v>518</v>
      </c>
      <c r="E77" s="93">
        <v>25000</v>
      </c>
      <c r="F77" s="94"/>
      <c r="G77" s="94"/>
      <c r="H77" s="94"/>
      <c r="I77" s="18">
        <f t="shared" si="12"/>
        <v>25000</v>
      </c>
      <c r="J77" s="68"/>
    </row>
    <row r="78" spans="1:10" s="75" customFormat="1" ht="73.8">
      <c r="A78" s="142"/>
      <c r="B78" s="142"/>
      <c r="C78" s="73" t="s">
        <v>519</v>
      </c>
      <c r="D78" s="131" t="s">
        <v>520</v>
      </c>
      <c r="E78" s="93"/>
      <c r="F78" s="94">
        <v>280000</v>
      </c>
      <c r="G78" s="94"/>
      <c r="H78" s="94"/>
      <c r="I78" s="18">
        <f t="shared" si="12"/>
        <v>280000</v>
      </c>
      <c r="J78" s="68"/>
    </row>
    <row r="79" spans="1:10" s="75" customFormat="1" ht="73.8">
      <c r="A79" s="140"/>
      <c r="B79" s="140"/>
      <c r="C79" s="16" t="s">
        <v>521</v>
      </c>
      <c r="D79" s="82" t="s">
        <v>522</v>
      </c>
      <c r="E79" s="18">
        <f>SUM(E80:E90)</f>
        <v>4235000</v>
      </c>
      <c r="F79" s="18">
        <f t="shared" ref="F79:H79" si="14">SUM(F80:F90)</f>
        <v>6640000</v>
      </c>
      <c r="G79" s="18">
        <f t="shared" si="14"/>
        <v>4050000</v>
      </c>
      <c r="H79" s="18">
        <f t="shared" si="14"/>
        <v>0</v>
      </c>
      <c r="I79" s="18">
        <f t="shared" ref="I79:I90" si="15">SUM(E79:H79)</f>
        <v>14925000</v>
      </c>
      <c r="J79" s="82" t="s">
        <v>522</v>
      </c>
    </row>
    <row r="80" spans="1:10" s="75" customFormat="1" ht="73.8">
      <c r="A80" s="141"/>
      <c r="B80" s="141"/>
      <c r="C80" s="73" t="s">
        <v>534</v>
      </c>
      <c r="D80" s="130" t="s">
        <v>523</v>
      </c>
      <c r="E80" s="93"/>
      <c r="F80" s="94">
        <v>5000000</v>
      </c>
      <c r="G80" s="94"/>
      <c r="H80" s="94"/>
      <c r="I80" s="18">
        <f t="shared" si="15"/>
        <v>5000000</v>
      </c>
      <c r="J80" s="68"/>
    </row>
    <row r="81" spans="1:10" s="75" customFormat="1" ht="49.2">
      <c r="A81" s="141"/>
      <c r="B81" s="141"/>
      <c r="C81" s="73" t="s">
        <v>535</v>
      </c>
      <c r="D81" s="130" t="s">
        <v>524</v>
      </c>
      <c r="E81" s="93">
        <v>2600000</v>
      </c>
      <c r="F81" s="94"/>
      <c r="G81" s="94"/>
      <c r="H81" s="94"/>
      <c r="I81" s="18">
        <f t="shared" ref="I81:I85" si="16">SUM(E81:H81)</f>
        <v>2600000</v>
      </c>
      <c r="J81" s="68"/>
    </row>
    <row r="82" spans="1:10" s="75" customFormat="1" ht="98.4">
      <c r="A82" s="141"/>
      <c r="B82" s="141"/>
      <c r="C82" s="73" t="s">
        <v>536</v>
      </c>
      <c r="D82" s="130" t="s">
        <v>525</v>
      </c>
      <c r="E82" s="93">
        <v>645000</v>
      </c>
      <c r="F82" s="94"/>
      <c r="G82" s="94"/>
      <c r="H82" s="94"/>
      <c r="I82" s="18">
        <f t="shared" si="16"/>
        <v>645000</v>
      </c>
      <c r="J82" s="68"/>
    </row>
    <row r="83" spans="1:10" s="75" customFormat="1" ht="73.8">
      <c r="A83" s="141"/>
      <c r="B83" s="141"/>
      <c r="C83" s="73" t="s">
        <v>537</v>
      </c>
      <c r="D83" s="130" t="s">
        <v>526</v>
      </c>
      <c r="E83" s="93">
        <v>450000</v>
      </c>
      <c r="F83" s="94">
        <v>450000</v>
      </c>
      <c r="G83" s="94"/>
      <c r="H83" s="94"/>
      <c r="I83" s="18">
        <f t="shared" si="16"/>
        <v>900000</v>
      </c>
      <c r="J83" s="68"/>
    </row>
    <row r="84" spans="1:10" s="75" customFormat="1" ht="55.8">
      <c r="A84" s="141"/>
      <c r="B84" s="141"/>
      <c r="C84" s="73" t="s">
        <v>538</v>
      </c>
      <c r="D84" s="131" t="s">
        <v>527</v>
      </c>
      <c r="E84" s="93">
        <v>540000</v>
      </c>
      <c r="F84" s="94">
        <v>540000</v>
      </c>
      <c r="G84" s="94"/>
      <c r="H84" s="94"/>
      <c r="I84" s="18">
        <f t="shared" si="16"/>
        <v>1080000</v>
      </c>
      <c r="J84" s="68"/>
    </row>
    <row r="85" spans="1:10" s="75" customFormat="1" ht="55.8">
      <c r="A85" s="141"/>
      <c r="B85" s="141"/>
      <c r="C85" s="73" t="s">
        <v>539</v>
      </c>
      <c r="D85" s="130" t="s">
        <v>528</v>
      </c>
      <c r="E85" s="93"/>
      <c r="F85" s="94"/>
      <c r="G85" s="94">
        <v>2400000</v>
      </c>
      <c r="H85" s="94"/>
      <c r="I85" s="18">
        <f t="shared" si="16"/>
        <v>2400000</v>
      </c>
      <c r="J85" s="68"/>
    </row>
    <row r="86" spans="1:10" s="75" customFormat="1" ht="49.2">
      <c r="A86" s="141"/>
      <c r="B86" s="141"/>
      <c r="C86" s="73" t="s">
        <v>540</v>
      </c>
      <c r="D86" s="130" t="s">
        <v>529</v>
      </c>
      <c r="E86" s="93"/>
      <c r="F86" s="94">
        <v>650000</v>
      </c>
      <c r="G86" s="94"/>
      <c r="H86" s="94"/>
      <c r="I86" s="18">
        <f t="shared" si="15"/>
        <v>650000</v>
      </c>
      <c r="J86" s="68"/>
    </row>
    <row r="87" spans="1:10" s="75" customFormat="1" ht="37.200000000000003">
      <c r="A87" s="141"/>
      <c r="B87" s="141"/>
      <c r="C87" s="73" t="s">
        <v>541</v>
      </c>
      <c r="D87" s="130" t="s">
        <v>530</v>
      </c>
      <c r="E87" s="93"/>
      <c r="F87" s="94"/>
      <c r="G87" s="94">
        <v>520000</v>
      </c>
      <c r="H87" s="94"/>
      <c r="I87" s="18">
        <f t="shared" si="15"/>
        <v>520000</v>
      </c>
      <c r="J87" s="68"/>
    </row>
    <row r="88" spans="1:10" s="75" customFormat="1" ht="55.8">
      <c r="A88" s="141"/>
      <c r="B88" s="141"/>
      <c r="C88" s="73" t="s">
        <v>542</v>
      </c>
      <c r="D88" s="130" t="s">
        <v>531</v>
      </c>
      <c r="E88" s="93"/>
      <c r="F88" s="94"/>
      <c r="G88" s="94">
        <v>750000</v>
      </c>
      <c r="H88" s="94"/>
      <c r="I88" s="18">
        <f t="shared" si="15"/>
        <v>750000</v>
      </c>
      <c r="J88" s="68"/>
    </row>
    <row r="89" spans="1:10" s="75" customFormat="1" ht="49.2">
      <c r="A89" s="141"/>
      <c r="B89" s="141"/>
      <c r="C89" s="73" t="s">
        <v>543</v>
      </c>
      <c r="D89" s="131" t="s">
        <v>532</v>
      </c>
      <c r="E89" s="93"/>
      <c r="F89" s="94"/>
      <c r="G89" s="94">
        <v>260000</v>
      </c>
      <c r="H89" s="94"/>
      <c r="I89" s="18">
        <f t="shared" si="15"/>
        <v>260000</v>
      </c>
      <c r="J89" s="68"/>
    </row>
    <row r="90" spans="1:10" s="75" customFormat="1" ht="37.200000000000003">
      <c r="A90" s="142"/>
      <c r="B90" s="142"/>
      <c r="C90" s="73" t="s">
        <v>544</v>
      </c>
      <c r="D90" s="130" t="s">
        <v>533</v>
      </c>
      <c r="E90" s="93"/>
      <c r="F90" s="94"/>
      <c r="G90" s="94">
        <v>120000</v>
      </c>
      <c r="H90" s="94"/>
      <c r="I90" s="18">
        <f t="shared" si="15"/>
        <v>120000</v>
      </c>
      <c r="J90" s="68"/>
    </row>
    <row r="91" spans="1:10" s="75" customFormat="1" ht="98.4">
      <c r="A91" s="140"/>
      <c r="B91" s="140"/>
      <c r="C91" s="16" t="s">
        <v>550</v>
      </c>
      <c r="D91" s="82" t="s">
        <v>545</v>
      </c>
      <c r="E91" s="18">
        <f>SUM(E92:E93)</f>
        <v>0</v>
      </c>
      <c r="F91" s="18">
        <f t="shared" ref="F91:H91" si="17">SUM(F92:F93)</f>
        <v>150000</v>
      </c>
      <c r="G91" s="18">
        <f t="shared" si="17"/>
        <v>350000</v>
      </c>
      <c r="H91" s="18">
        <f t="shared" si="17"/>
        <v>0</v>
      </c>
      <c r="I91" s="18">
        <f t="shared" ref="I91:I93" si="18">SUM(E91:H91)</f>
        <v>500000</v>
      </c>
      <c r="J91" s="82" t="s">
        <v>545</v>
      </c>
    </row>
    <row r="92" spans="1:10" s="75" customFormat="1" ht="37.200000000000003">
      <c r="A92" s="141"/>
      <c r="B92" s="141"/>
      <c r="C92" s="73" t="s">
        <v>546</v>
      </c>
      <c r="D92" s="130" t="s">
        <v>547</v>
      </c>
      <c r="E92" s="93"/>
      <c r="F92" s="94">
        <v>150000</v>
      </c>
      <c r="G92" s="94"/>
      <c r="H92" s="94"/>
      <c r="I92" s="18">
        <f t="shared" si="18"/>
        <v>150000</v>
      </c>
      <c r="J92" s="68"/>
    </row>
    <row r="93" spans="1:10" s="75" customFormat="1" ht="49.2">
      <c r="A93" s="142"/>
      <c r="B93" s="142"/>
      <c r="C93" s="73" t="s">
        <v>548</v>
      </c>
      <c r="D93" s="130" t="s">
        <v>549</v>
      </c>
      <c r="E93" s="93"/>
      <c r="F93" s="94"/>
      <c r="G93" s="94">
        <v>350000</v>
      </c>
      <c r="H93" s="94"/>
      <c r="I93" s="18">
        <f t="shared" si="18"/>
        <v>350000</v>
      </c>
      <c r="J93" s="68"/>
    </row>
    <row r="94" spans="1:10" s="75" customFormat="1" ht="73.8">
      <c r="A94" s="140"/>
      <c r="B94" s="140"/>
      <c r="C94" s="16" t="s">
        <v>551</v>
      </c>
      <c r="D94" s="82" t="s">
        <v>552</v>
      </c>
      <c r="E94" s="18">
        <f>SUM(E95:E96)</f>
        <v>1000000</v>
      </c>
      <c r="F94" s="18">
        <f t="shared" ref="F94:H94" si="19">SUM(F95:F96)</f>
        <v>250000</v>
      </c>
      <c r="G94" s="18">
        <f t="shared" si="19"/>
        <v>0</v>
      </c>
      <c r="H94" s="18">
        <f t="shared" si="19"/>
        <v>0</v>
      </c>
      <c r="I94" s="18">
        <f t="shared" ref="I94:I96" si="20">SUM(E94:H94)</f>
        <v>1250000</v>
      </c>
      <c r="J94" s="82" t="s">
        <v>552</v>
      </c>
    </row>
    <row r="95" spans="1:10" s="75" customFormat="1" ht="49.2">
      <c r="A95" s="141"/>
      <c r="B95" s="141"/>
      <c r="C95" s="73" t="s">
        <v>297</v>
      </c>
      <c r="D95" s="130" t="s">
        <v>553</v>
      </c>
      <c r="E95" s="93">
        <v>1000000</v>
      </c>
      <c r="F95" s="94"/>
      <c r="G95" s="94"/>
      <c r="H95" s="94"/>
      <c r="I95" s="18">
        <f t="shared" si="20"/>
        <v>1000000</v>
      </c>
      <c r="J95" s="68"/>
    </row>
    <row r="96" spans="1:10" s="75" customFormat="1" ht="73.8">
      <c r="A96" s="142"/>
      <c r="B96" s="142"/>
      <c r="C96" s="73" t="s">
        <v>555</v>
      </c>
      <c r="D96" s="130" t="s">
        <v>554</v>
      </c>
      <c r="E96" s="93"/>
      <c r="F96" s="94">
        <v>250000</v>
      </c>
      <c r="G96" s="94"/>
      <c r="H96" s="94"/>
      <c r="I96" s="18">
        <f t="shared" si="20"/>
        <v>250000</v>
      </c>
      <c r="J96" s="68"/>
    </row>
    <row r="97" spans="1:10" s="75" customFormat="1" ht="73.8">
      <c r="A97" s="140"/>
      <c r="B97" s="140"/>
      <c r="C97" s="16" t="s">
        <v>556</v>
      </c>
      <c r="D97" s="82" t="s">
        <v>557</v>
      </c>
      <c r="E97" s="18">
        <f>SUM(E98:E106)</f>
        <v>710000</v>
      </c>
      <c r="F97" s="18">
        <f t="shared" ref="F97:H97" si="21">SUM(F98:F106)</f>
        <v>995000</v>
      </c>
      <c r="G97" s="18">
        <f t="shared" si="21"/>
        <v>1390000</v>
      </c>
      <c r="H97" s="18">
        <f t="shared" si="21"/>
        <v>3245000</v>
      </c>
      <c r="I97" s="18">
        <f t="shared" ref="I97:I106" si="22">SUM(E97:H97)</f>
        <v>6340000</v>
      </c>
      <c r="J97" s="82" t="s">
        <v>557</v>
      </c>
    </row>
    <row r="98" spans="1:10" s="75" customFormat="1" ht="37.200000000000003">
      <c r="A98" s="141"/>
      <c r="B98" s="141"/>
      <c r="C98" s="73" t="s">
        <v>566</v>
      </c>
      <c r="D98" s="130" t="s">
        <v>558</v>
      </c>
      <c r="E98" s="93"/>
      <c r="F98" s="94"/>
      <c r="G98" s="94"/>
      <c r="H98" s="94">
        <v>2000000</v>
      </c>
      <c r="I98" s="18">
        <f t="shared" si="22"/>
        <v>2000000</v>
      </c>
      <c r="J98" s="68"/>
    </row>
    <row r="99" spans="1:10" s="75" customFormat="1" ht="49.2">
      <c r="A99" s="141"/>
      <c r="B99" s="141"/>
      <c r="C99" s="73" t="s">
        <v>567</v>
      </c>
      <c r="D99" s="130" t="s">
        <v>559</v>
      </c>
      <c r="E99" s="93"/>
      <c r="F99" s="94">
        <v>280000</v>
      </c>
      <c r="G99" s="94"/>
      <c r="H99" s="94">
        <v>280000</v>
      </c>
      <c r="I99" s="18">
        <f t="shared" si="22"/>
        <v>560000</v>
      </c>
      <c r="J99" s="68"/>
    </row>
    <row r="100" spans="1:10" s="75" customFormat="1" ht="49.2">
      <c r="A100" s="141"/>
      <c r="B100" s="141"/>
      <c r="C100" s="73" t="s">
        <v>568</v>
      </c>
      <c r="D100" s="130" t="s">
        <v>560</v>
      </c>
      <c r="E100" s="93"/>
      <c r="F100" s="94"/>
      <c r="G100" s="94">
        <v>930000</v>
      </c>
      <c r="H100" s="94"/>
      <c r="I100" s="18">
        <f t="shared" si="22"/>
        <v>930000</v>
      </c>
      <c r="J100" s="68"/>
    </row>
    <row r="101" spans="1:10" s="75" customFormat="1" ht="37.200000000000003">
      <c r="A101" s="141"/>
      <c r="B101" s="141"/>
      <c r="C101" s="73" t="s">
        <v>569</v>
      </c>
      <c r="D101" s="130" t="s">
        <v>554</v>
      </c>
      <c r="E101" s="93"/>
      <c r="F101" s="94"/>
      <c r="G101" s="94"/>
      <c r="H101" s="94">
        <v>250000</v>
      </c>
      <c r="I101" s="18">
        <f t="shared" si="22"/>
        <v>250000</v>
      </c>
      <c r="J101" s="68"/>
    </row>
    <row r="102" spans="1:10" s="75" customFormat="1" ht="37.200000000000003">
      <c r="A102" s="141"/>
      <c r="B102" s="141"/>
      <c r="C102" s="73" t="s">
        <v>570</v>
      </c>
      <c r="D102" s="130" t="s">
        <v>561</v>
      </c>
      <c r="E102" s="93">
        <v>70000</v>
      </c>
      <c r="F102" s="94">
        <v>70000</v>
      </c>
      <c r="G102" s="94"/>
      <c r="H102" s="94">
        <v>70000</v>
      </c>
      <c r="I102" s="18">
        <f t="shared" ref="I102" si="23">SUM(E102:H102)</f>
        <v>210000</v>
      </c>
      <c r="J102" s="68"/>
    </row>
    <row r="103" spans="1:10" s="75" customFormat="1" ht="37.200000000000003">
      <c r="A103" s="141"/>
      <c r="B103" s="141"/>
      <c r="C103" s="73" t="s">
        <v>571</v>
      </c>
      <c r="D103" s="130" t="s">
        <v>562</v>
      </c>
      <c r="E103" s="93"/>
      <c r="F103" s="94"/>
      <c r="G103" s="94">
        <v>280000</v>
      </c>
      <c r="H103" s="94"/>
      <c r="I103" s="18">
        <f t="shared" ref="I103:I105" si="24">SUM(E103:H103)</f>
        <v>280000</v>
      </c>
      <c r="J103" s="68"/>
    </row>
    <row r="104" spans="1:10" s="75" customFormat="1" ht="37.200000000000003">
      <c r="A104" s="141"/>
      <c r="B104" s="141"/>
      <c r="C104" s="73" t="s">
        <v>572</v>
      </c>
      <c r="D104" s="130" t="s">
        <v>563</v>
      </c>
      <c r="E104" s="93"/>
      <c r="F104" s="94">
        <v>645000</v>
      </c>
      <c r="G104" s="94"/>
      <c r="H104" s="94">
        <v>645000</v>
      </c>
      <c r="I104" s="18">
        <f t="shared" si="24"/>
        <v>1290000</v>
      </c>
      <c r="J104" s="68"/>
    </row>
    <row r="105" spans="1:10" s="75" customFormat="1" ht="49.2">
      <c r="A105" s="141"/>
      <c r="B105" s="141"/>
      <c r="C105" s="73" t="s">
        <v>573</v>
      </c>
      <c r="D105" s="130" t="s">
        <v>564</v>
      </c>
      <c r="E105" s="93">
        <v>460000</v>
      </c>
      <c r="F105" s="94"/>
      <c r="G105" s="94"/>
      <c r="H105" s="94"/>
      <c r="I105" s="18">
        <f t="shared" si="24"/>
        <v>460000</v>
      </c>
      <c r="J105" s="68"/>
    </row>
    <row r="106" spans="1:10" s="75" customFormat="1" ht="49.2">
      <c r="A106" s="142"/>
      <c r="B106" s="142"/>
      <c r="C106" s="73" t="s">
        <v>574</v>
      </c>
      <c r="D106" s="130" t="s">
        <v>565</v>
      </c>
      <c r="E106" s="93">
        <v>180000</v>
      </c>
      <c r="F106" s="94"/>
      <c r="G106" s="94">
        <v>180000</v>
      </c>
      <c r="H106" s="94"/>
      <c r="I106" s="18">
        <f t="shared" si="22"/>
        <v>360000</v>
      </c>
      <c r="J106" s="68"/>
    </row>
    <row r="107" spans="1:10" s="75" customFormat="1" ht="73.8">
      <c r="A107" s="163"/>
      <c r="B107" s="163"/>
      <c r="C107" s="16" t="s">
        <v>575</v>
      </c>
      <c r="D107" s="82" t="s">
        <v>576</v>
      </c>
      <c r="E107" s="18">
        <f>SUM(E108:E110)</f>
        <v>1095000</v>
      </c>
      <c r="F107" s="18">
        <f t="shared" ref="F107:H107" si="25">SUM(F108:F110)</f>
        <v>1000000</v>
      </c>
      <c r="G107" s="18">
        <f t="shared" si="25"/>
        <v>0</v>
      </c>
      <c r="H107" s="18">
        <f t="shared" si="25"/>
        <v>0</v>
      </c>
      <c r="I107" s="18">
        <f t="shared" ref="I107:I110" si="26">SUM(E107:H107)</f>
        <v>2095000</v>
      </c>
      <c r="J107" s="82" t="s">
        <v>576</v>
      </c>
    </row>
    <row r="108" spans="1:10" s="75" customFormat="1" ht="73.8">
      <c r="A108" s="163"/>
      <c r="B108" s="163"/>
      <c r="C108" s="73" t="s">
        <v>605</v>
      </c>
      <c r="D108" s="130" t="s">
        <v>601</v>
      </c>
      <c r="E108" s="93">
        <v>450000</v>
      </c>
      <c r="F108" s="94"/>
      <c r="G108" s="94"/>
      <c r="H108" s="94"/>
      <c r="I108" s="18">
        <f t="shared" si="26"/>
        <v>450000</v>
      </c>
      <c r="J108" s="68"/>
    </row>
    <row r="109" spans="1:10" s="75" customFormat="1" ht="98.4">
      <c r="A109" s="163"/>
      <c r="B109" s="163"/>
      <c r="C109" s="73" t="s">
        <v>606</v>
      </c>
      <c r="D109" s="130" t="s">
        <v>602</v>
      </c>
      <c r="E109" s="93">
        <v>645000</v>
      </c>
      <c r="F109" s="94"/>
      <c r="G109" s="94"/>
      <c r="H109" s="94"/>
      <c r="I109" s="18">
        <f t="shared" si="26"/>
        <v>645000</v>
      </c>
      <c r="J109" s="68"/>
    </row>
    <row r="110" spans="1:10" s="75" customFormat="1" ht="49.2">
      <c r="A110" s="163"/>
      <c r="B110" s="163"/>
      <c r="C110" s="73" t="s">
        <v>607</v>
      </c>
      <c r="D110" s="130" t="s">
        <v>603</v>
      </c>
      <c r="E110" s="93"/>
      <c r="F110" s="94">
        <v>1000000</v>
      </c>
      <c r="G110" s="94" t="s">
        <v>604</v>
      </c>
      <c r="H110" s="94"/>
      <c r="I110" s="18">
        <f t="shared" si="26"/>
        <v>1000000</v>
      </c>
      <c r="J110" s="68"/>
    </row>
    <row r="111" spans="1:10" s="75" customFormat="1" ht="73.8">
      <c r="A111" s="140"/>
      <c r="B111" s="140"/>
      <c r="C111" s="16" t="s">
        <v>577</v>
      </c>
      <c r="D111" s="82" t="s">
        <v>578</v>
      </c>
      <c r="E111" s="18">
        <f>SUM(E112:E123)</f>
        <v>2390000</v>
      </c>
      <c r="F111" s="18">
        <f t="shared" ref="F111:H111" si="27">SUM(F112:F123)</f>
        <v>555000</v>
      </c>
      <c r="G111" s="18">
        <f t="shared" si="27"/>
        <v>125000</v>
      </c>
      <c r="H111" s="18">
        <f t="shared" si="27"/>
        <v>0</v>
      </c>
      <c r="I111" s="18">
        <f t="shared" ref="I111" si="28">SUM(E111:H111)</f>
        <v>3070000</v>
      </c>
      <c r="J111" s="82" t="s">
        <v>578</v>
      </c>
    </row>
    <row r="112" spans="1:10" s="75" customFormat="1" ht="49.2">
      <c r="A112" s="141"/>
      <c r="B112" s="141"/>
      <c r="C112" s="73" t="s">
        <v>589</v>
      </c>
      <c r="D112" s="130" t="s">
        <v>590</v>
      </c>
      <c r="E112" s="93">
        <v>450000</v>
      </c>
      <c r="F112" s="94"/>
      <c r="G112" s="94"/>
      <c r="H112" s="94"/>
      <c r="I112" s="18">
        <f t="shared" ref="I112:I118" si="29">SUM(E112:H112)</f>
        <v>450000</v>
      </c>
      <c r="J112" s="68"/>
    </row>
    <row r="113" spans="1:10" s="75" customFormat="1" ht="37.200000000000003">
      <c r="A113" s="141"/>
      <c r="B113" s="141"/>
      <c r="C113" s="73" t="s">
        <v>591</v>
      </c>
      <c r="D113" s="130" t="s">
        <v>592</v>
      </c>
      <c r="E113" s="93">
        <v>120000</v>
      </c>
      <c r="F113" s="94"/>
      <c r="G113" s="94"/>
      <c r="H113" s="94"/>
      <c r="I113" s="18">
        <f t="shared" ref="I113:I116" si="30">SUM(E113:H113)</f>
        <v>120000</v>
      </c>
      <c r="J113" s="68"/>
    </row>
    <row r="114" spans="1:10" s="75" customFormat="1" ht="37.200000000000003">
      <c r="A114" s="141"/>
      <c r="B114" s="141"/>
      <c r="C114" s="73" t="s">
        <v>593</v>
      </c>
      <c r="D114" s="130" t="s">
        <v>594</v>
      </c>
      <c r="E114" s="93"/>
      <c r="F114" s="94">
        <v>35000</v>
      </c>
      <c r="G114" s="94"/>
      <c r="H114" s="94"/>
      <c r="I114" s="18">
        <f t="shared" si="30"/>
        <v>35000</v>
      </c>
      <c r="J114" s="68"/>
    </row>
    <row r="115" spans="1:10" s="75" customFormat="1" ht="37.200000000000003">
      <c r="A115" s="141"/>
      <c r="B115" s="141"/>
      <c r="C115" s="73" t="s">
        <v>595</v>
      </c>
      <c r="D115" s="130" t="s">
        <v>596</v>
      </c>
      <c r="E115" s="93"/>
      <c r="F115" s="94"/>
      <c r="G115" s="94">
        <v>125000</v>
      </c>
      <c r="H115" s="94"/>
      <c r="I115" s="18">
        <f t="shared" si="30"/>
        <v>125000</v>
      </c>
      <c r="J115" s="68"/>
    </row>
    <row r="116" spans="1:10" s="75" customFormat="1" ht="49.2">
      <c r="A116" s="141"/>
      <c r="B116" s="141"/>
      <c r="C116" s="73" t="s">
        <v>597</v>
      </c>
      <c r="D116" s="130" t="s">
        <v>598</v>
      </c>
      <c r="E116" s="93"/>
      <c r="F116" s="94">
        <v>120000</v>
      </c>
      <c r="G116" s="94"/>
      <c r="H116" s="94"/>
      <c r="I116" s="18">
        <f t="shared" si="30"/>
        <v>120000</v>
      </c>
      <c r="J116" s="68"/>
    </row>
    <row r="117" spans="1:10" s="75" customFormat="1" ht="37.200000000000003">
      <c r="A117" s="142"/>
      <c r="B117" s="142"/>
      <c r="C117" s="73" t="s">
        <v>599</v>
      </c>
      <c r="D117" s="130" t="s">
        <v>600</v>
      </c>
      <c r="E117" s="93"/>
      <c r="F117" s="94">
        <v>400000</v>
      </c>
      <c r="G117" s="94"/>
      <c r="H117" s="94"/>
      <c r="I117" s="18">
        <f t="shared" si="29"/>
        <v>400000</v>
      </c>
      <c r="J117" s="68"/>
    </row>
    <row r="118" spans="1:10" s="75" customFormat="1" ht="98.4">
      <c r="A118" s="140"/>
      <c r="B118" s="140"/>
      <c r="C118" s="16" t="s">
        <v>579</v>
      </c>
      <c r="D118" s="82" t="s">
        <v>580</v>
      </c>
      <c r="E118" s="18">
        <f>SUM(E119:E122)</f>
        <v>910000</v>
      </c>
      <c r="F118" s="18">
        <f t="shared" ref="F118:H118" si="31">SUM(F119:F122)</f>
        <v>0</v>
      </c>
      <c r="G118" s="18">
        <f t="shared" si="31"/>
        <v>0</v>
      </c>
      <c r="H118" s="18">
        <f t="shared" si="31"/>
        <v>0</v>
      </c>
      <c r="I118" s="18">
        <f t="shared" si="29"/>
        <v>910000</v>
      </c>
      <c r="J118" s="82" t="s">
        <v>580</v>
      </c>
    </row>
    <row r="119" spans="1:10" s="75" customFormat="1" ht="49.2">
      <c r="A119" s="141"/>
      <c r="B119" s="141"/>
      <c r="C119" s="73" t="s">
        <v>581</v>
      </c>
      <c r="D119" s="130" t="s">
        <v>582</v>
      </c>
      <c r="E119" s="93">
        <v>90000</v>
      </c>
      <c r="F119" s="94"/>
      <c r="G119" s="94"/>
      <c r="H119" s="94"/>
      <c r="I119" s="18">
        <f t="shared" ref="I119:I122" si="32">SUM(E119:H119)</f>
        <v>90000</v>
      </c>
      <c r="J119" s="68"/>
    </row>
    <row r="120" spans="1:10" s="75" customFormat="1" ht="73.8">
      <c r="A120" s="141"/>
      <c r="B120" s="141"/>
      <c r="C120" s="73" t="s">
        <v>583</v>
      </c>
      <c r="D120" s="130" t="s">
        <v>584</v>
      </c>
      <c r="E120" s="93">
        <v>120000</v>
      </c>
      <c r="F120" s="94"/>
      <c r="G120" s="94"/>
      <c r="H120" s="94"/>
      <c r="I120" s="18">
        <f t="shared" si="32"/>
        <v>120000</v>
      </c>
      <c r="J120" s="68"/>
    </row>
    <row r="121" spans="1:10" s="75" customFormat="1" ht="49.2">
      <c r="A121" s="141"/>
      <c r="B121" s="141"/>
      <c r="C121" s="73" t="s">
        <v>585</v>
      </c>
      <c r="D121" s="130" t="s">
        <v>586</v>
      </c>
      <c r="E121" s="93">
        <v>220000</v>
      </c>
      <c r="F121" s="94"/>
      <c r="G121" s="94"/>
      <c r="H121" s="94"/>
      <c r="I121" s="18">
        <f t="shared" si="32"/>
        <v>220000</v>
      </c>
      <c r="J121" s="68"/>
    </row>
    <row r="122" spans="1:10" s="75" customFormat="1" ht="73.8">
      <c r="A122" s="142"/>
      <c r="B122" s="142"/>
      <c r="C122" s="73" t="s">
        <v>587</v>
      </c>
      <c r="D122" s="130" t="s">
        <v>588</v>
      </c>
      <c r="E122" s="93">
        <v>480000</v>
      </c>
      <c r="F122" s="94"/>
      <c r="G122" s="94"/>
      <c r="H122" s="94"/>
      <c r="I122" s="18">
        <f t="shared" si="32"/>
        <v>480000</v>
      </c>
      <c r="J122" s="68"/>
    </row>
    <row r="123" spans="1:10" s="8" customFormat="1" ht="49.2">
      <c r="A123" s="10"/>
      <c r="B123" s="10"/>
      <c r="C123" s="16" t="s">
        <v>608</v>
      </c>
      <c r="D123" s="10"/>
      <c r="E123" s="18"/>
      <c r="F123" s="20" t="s">
        <v>60</v>
      </c>
      <c r="G123" s="20" t="s">
        <v>60</v>
      </c>
      <c r="H123" s="20" t="s">
        <v>60</v>
      </c>
      <c r="I123" s="18">
        <f t="shared" si="0"/>
        <v>0</v>
      </c>
      <c r="J123" s="10"/>
    </row>
    <row r="124" spans="1:10" s="8" customFormat="1" ht="73.8">
      <c r="A124" s="140">
        <v>3</v>
      </c>
      <c r="B124" s="140" t="s">
        <v>21</v>
      </c>
      <c r="C124" s="10" t="s">
        <v>26</v>
      </c>
      <c r="D124" s="10"/>
      <c r="E124" s="20" t="s">
        <v>60</v>
      </c>
      <c r="F124" s="18"/>
      <c r="G124" s="18"/>
      <c r="H124" s="18"/>
      <c r="I124" s="18">
        <f t="shared" si="0"/>
        <v>0</v>
      </c>
      <c r="J124" s="10"/>
    </row>
    <row r="125" spans="1:10" s="8" customFormat="1" ht="147.6">
      <c r="A125" s="141"/>
      <c r="B125" s="141"/>
      <c r="C125" s="10" t="s">
        <v>27</v>
      </c>
      <c r="D125" s="12" t="s">
        <v>75</v>
      </c>
      <c r="E125" s="20" t="s">
        <v>60</v>
      </c>
      <c r="F125" s="18"/>
      <c r="G125" s="18"/>
      <c r="H125" s="18"/>
      <c r="I125" s="18">
        <f t="shared" si="0"/>
        <v>0</v>
      </c>
      <c r="J125" s="10"/>
    </row>
    <row r="126" spans="1:10" s="8" customFormat="1" ht="123">
      <c r="A126" s="141"/>
      <c r="B126" s="141"/>
      <c r="C126" s="10" t="s">
        <v>216</v>
      </c>
      <c r="D126" s="10"/>
      <c r="E126" s="20" t="s">
        <v>60</v>
      </c>
      <c r="F126" s="18"/>
      <c r="G126" s="18"/>
      <c r="H126" s="18"/>
      <c r="I126" s="18">
        <f t="shared" si="0"/>
        <v>0</v>
      </c>
      <c r="J126" s="12" t="s">
        <v>126</v>
      </c>
    </row>
    <row r="127" spans="1:10" s="8" customFormat="1" ht="49.2">
      <c r="A127" s="141"/>
      <c r="B127" s="141"/>
      <c r="C127" s="10" t="s">
        <v>28</v>
      </c>
      <c r="D127" s="10"/>
      <c r="E127" s="18"/>
      <c r="F127" s="20" t="s">
        <v>60</v>
      </c>
      <c r="G127" s="18"/>
      <c r="H127" s="18"/>
      <c r="I127" s="18">
        <f t="shared" si="0"/>
        <v>0</v>
      </c>
      <c r="J127" s="10"/>
    </row>
    <row r="128" spans="1:10" s="8" customFormat="1" ht="49.2">
      <c r="A128" s="141"/>
      <c r="B128" s="141"/>
      <c r="C128" s="10" t="s">
        <v>29</v>
      </c>
      <c r="D128" s="10"/>
      <c r="E128" s="18"/>
      <c r="F128" s="20" t="s">
        <v>60</v>
      </c>
      <c r="G128" s="18"/>
      <c r="H128" s="18"/>
      <c r="I128" s="18">
        <f t="shared" si="0"/>
        <v>0</v>
      </c>
      <c r="J128" s="10"/>
    </row>
    <row r="129" spans="1:10" s="8" customFormat="1" ht="98.4">
      <c r="A129" s="141"/>
      <c r="B129" s="141"/>
      <c r="C129" s="10" t="s">
        <v>187</v>
      </c>
      <c r="D129" s="34"/>
      <c r="E129" s="20" t="s">
        <v>60</v>
      </c>
      <c r="F129" s="20" t="s">
        <v>60</v>
      </c>
      <c r="G129" s="18"/>
      <c r="H129" s="18"/>
      <c r="I129" s="18"/>
      <c r="J129" s="10" t="s">
        <v>32</v>
      </c>
    </row>
    <row r="130" spans="1:10" s="8" customFormat="1" ht="123">
      <c r="A130" s="142"/>
      <c r="B130" s="142"/>
      <c r="C130" s="10" t="s">
        <v>188</v>
      </c>
      <c r="D130" s="34"/>
      <c r="E130" s="20" t="s">
        <v>60</v>
      </c>
      <c r="F130" s="20" t="s">
        <v>60</v>
      </c>
      <c r="G130" s="18"/>
      <c r="H130" s="18"/>
      <c r="I130" s="18"/>
      <c r="J130" s="10" t="s">
        <v>32</v>
      </c>
    </row>
    <row r="131" spans="1:10" s="65" customFormat="1">
      <c r="A131" s="143">
        <v>4</v>
      </c>
      <c r="B131" s="153" t="s">
        <v>138</v>
      </c>
      <c r="C131" s="16" t="s">
        <v>189</v>
      </c>
      <c r="D131" s="91"/>
      <c r="E131" s="124">
        <f>SUM(E132:E144)</f>
        <v>20000000</v>
      </c>
      <c r="F131" s="124">
        <f t="shared" ref="F131:H131" si="33">SUM(F132:F144)</f>
        <v>186930800</v>
      </c>
      <c r="G131" s="124">
        <f t="shared" si="33"/>
        <v>111158700</v>
      </c>
      <c r="H131" s="124">
        <f t="shared" si="33"/>
        <v>185264500</v>
      </c>
      <c r="I131" s="124">
        <f t="shared" ref="I131:I229" si="34">SUM(E131:H131)</f>
        <v>503354000</v>
      </c>
      <c r="J131" s="62" t="s">
        <v>47</v>
      </c>
    </row>
    <row r="132" spans="1:10" s="65" customFormat="1" ht="98.4">
      <c r="A132" s="143"/>
      <c r="B132" s="153"/>
      <c r="C132" s="62" t="s">
        <v>191</v>
      </c>
      <c r="D132" s="91" t="s">
        <v>190</v>
      </c>
      <c r="E132" s="63"/>
      <c r="F132" s="79">
        <v>74105800</v>
      </c>
      <c r="G132" s="63">
        <v>111158700</v>
      </c>
      <c r="H132" s="63">
        <f>F132+G132</f>
        <v>185264500</v>
      </c>
      <c r="I132" s="18">
        <f t="shared" si="34"/>
        <v>370529000</v>
      </c>
      <c r="J132" s="62"/>
    </row>
    <row r="133" spans="1:10" s="65" customFormat="1" ht="98.4">
      <c r="A133" s="143"/>
      <c r="B133" s="153"/>
      <c r="C133" s="62" t="s">
        <v>609</v>
      </c>
      <c r="D133" s="91" t="s">
        <v>190</v>
      </c>
      <c r="E133" s="63">
        <v>20000000</v>
      </c>
      <c r="F133" s="79">
        <v>80000000</v>
      </c>
      <c r="G133" s="63"/>
      <c r="H133" s="63"/>
      <c r="I133" s="18">
        <f t="shared" si="34"/>
        <v>100000000</v>
      </c>
      <c r="J133" s="62"/>
    </row>
    <row r="134" spans="1:10" s="65" customFormat="1" ht="98.4">
      <c r="A134" s="143"/>
      <c r="B134" s="153"/>
      <c r="C134" s="62" t="s">
        <v>610</v>
      </c>
      <c r="D134" s="126" t="s">
        <v>253</v>
      </c>
      <c r="E134" s="63"/>
      <c r="F134" s="79">
        <v>9270000</v>
      </c>
      <c r="G134" s="63"/>
      <c r="H134" s="63"/>
      <c r="I134" s="18">
        <f t="shared" si="34"/>
        <v>9270000</v>
      </c>
      <c r="J134" s="62"/>
    </row>
    <row r="135" spans="1:10" s="65" customFormat="1" ht="49.2">
      <c r="A135" s="143"/>
      <c r="B135" s="153"/>
      <c r="C135" s="62" t="s">
        <v>611</v>
      </c>
      <c r="D135" s="126" t="s">
        <v>281</v>
      </c>
      <c r="E135" s="63"/>
      <c r="F135" s="79">
        <v>6000000</v>
      </c>
      <c r="G135" s="63"/>
      <c r="H135" s="63"/>
      <c r="I135" s="18">
        <f t="shared" si="34"/>
        <v>6000000</v>
      </c>
      <c r="J135" s="62"/>
    </row>
    <row r="136" spans="1:10" s="65" customFormat="1" ht="73.8">
      <c r="A136" s="143"/>
      <c r="B136" s="153"/>
      <c r="C136" s="62" t="s">
        <v>612</v>
      </c>
      <c r="D136" s="126" t="s">
        <v>278</v>
      </c>
      <c r="E136" s="63"/>
      <c r="F136" s="79">
        <v>4500000</v>
      </c>
      <c r="G136" s="63"/>
      <c r="H136" s="63"/>
      <c r="I136" s="18">
        <f t="shared" si="34"/>
        <v>4500000</v>
      </c>
      <c r="J136" s="62"/>
    </row>
    <row r="137" spans="1:10" s="65" customFormat="1" ht="98.4">
      <c r="A137" s="143"/>
      <c r="B137" s="153"/>
      <c r="C137" s="62" t="s">
        <v>613</v>
      </c>
      <c r="D137" s="126" t="s">
        <v>282</v>
      </c>
      <c r="E137" s="63"/>
      <c r="F137" s="79">
        <v>4200000</v>
      </c>
      <c r="G137" s="63"/>
      <c r="H137" s="63"/>
      <c r="I137" s="18">
        <f t="shared" si="34"/>
        <v>4200000</v>
      </c>
      <c r="J137" s="62"/>
    </row>
    <row r="138" spans="1:10" s="65" customFormat="1" ht="73.8">
      <c r="A138" s="143"/>
      <c r="B138" s="153"/>
      <c r="C138" s="62" t="s">
        <v>614</v>
      </c>
      <c r="D138" s="126" t="s">
        <v>283</v>
      </c>
      <c r="E138" s="63"/>
      <c r="F138" s="79">
        <v>1800000</v>
      </c>
      <c r="G138" s="63"/>
      <c r="H138" s="63"/>
      <c r="I138" s="18">
        <f t="shared" si="34"/>
        <v>1800000</v>
      </c>
      <c r="J138" s="62"/>
    </row>
    <row r="139" spans="1:10" s="65" customFormat="1" ht="49.2">
      <c r="A139" s="143"/>
      <c r="B139" s="153"/>
      <c r="C139" s="62" t="s">
        <v>615</v>
      </c>
      <c r="D139" s="126" t="s">
        <v>284</v>
      </c>
      <c r="E139" s="63"/>
      <c r="F139" s="79">
        <v>1500000</v>
      </c>
      <c r="G139" s="63"/>
      <c r="H139" s="63"/>
      <c r="I139" s="18">
        <f t="shared" si="34"/>
        <v>1500000</v>
      </c>
      <c r="J139" s="62"/>
    </row>
    <row r="140" spans="1:10" s="65" customFormat="1" ht="49.2">
      <c r="A140" s="143"/>
      <c r="B140" s="153"/>
      <c r="C140" s="62" t="s">
        <v>616</v>
      </c>
      <c r="D140" s="126" t="s">
        <v>285</v>
      </c>
      <c r="E140" s="63"/>
      <c r="F140" s="79">
        <v>1400000</v>
      </c>
      <c r="G140" s="63"/>
      <c r="H140" s="63"/>
      <c r="I140" s="18">
        <f t="shared" si="34"/>
        <v>1400000</v>
      </c>
      <c r="J140" s="62"/>
    </row>
    <row r="141" spans="1:10" s="65" customFormat="1" ht="73.8">
      <c r="A141" s="143"/>
      <c r="B141" s="153"/>
      <c r="C141" s="62" t="s">
        <v>617</v>
      </c>
      <c r="D141" s="126" t="s">
        <v>286</v>
      </c>
      <c r="E141" s="63"/>
      <c r="F141" s="79">
        <v>1105000</v>
      </c>
      <c r="G141" s="63"/>
      <c r="H141" s="63"/>
      <c r="I141" s="18">
        <f t="shared" si="34"/>
        <v>1105000</v>
      </c>
      <c r="J141" s="62"/>
    </row>
    <row r="142" spans="1:10" s="65" customFormat="1" ht="73.8">
      <c r="A142" s="143"/>
      <c r="B142" s="153"/>
      <c r="C142" s="62" t="s">
        <v>618</v>
      </c>
      <c r="D142" s="126" t="s">
        <v>287</v>
      </c>
      <c r="E142" s="63"/>
      <c r="F142" s="79">
        <v>1700000</v>
      </c>
      <c r="G142" s="63"/>
      <c r="H142" s="63"/>
      <c r="I142" s="18">
        <f t="shared" si="34"/>
        <v>1700000</v>
      </c>
      <c r="J142" s="62"/>
    </row>
    <row r="143" spans="1:10" s="65" customFormat="1" ht="42">
      <c r="A143" s="143"/>
      <c r="B143" s="153"/>
      <c r="C143" s="62" t="s">
        <v>619</v>
      </c>
      <c r="D143" s="126" t="s">
        <v>288</v>
      </c>
      <c r="E143" s="63"/>
      <c r="F143" s="79">
        <v>750000</v>
      </c>
      <c r="G143" s="63"/>
      <c r="H143" s="63"/>
      <c r="I143" s="18">
        <f t="shared" si="34"/>
        <v>750000</v>
      </c>
      <c r="J143" s="62"/>
    </row>
    <row r="144" spans="1:10" s="65" customFormat="1" ht="73.8">
      <c r="A144" s="143"/>
      <c r="B144" s="153"/>
      <c r="C144" s="62" t="s">
        <v>620</v>
      </c>
      <c r="D144" s="126" t="s">
        <v>289</v>
      </c>
      <c r="E144" s="63"/>
      <c r="F144" s="79">
        <v>600000</v>
      </c>
      <c r="G144" s="63"/>
      <c r="H144" s="63"/>
      <c r="I144" s="18">
        <f t="shared" si="34"/>
        <v>600000</v>
      </c>
      <c r="J144" s="62"/>
    </row>
    <row r="145" spans="1:10" s="65" customFormat="1">
      <c r="A145" s="143">
        <v>4</v>
      </c>
      <c r="B145" s="153" t="s">
        <v>138</v>
      </c>
      <c r="C145" s="16" t="s">
        <v>192</v>
      </c>
      <c r="D145" s="123"/>
      <c r="E145" s="124">
        <f>SUM(E146:E150)</f>
        <v>0</v>
      </c>
      <c r="F145" s="124">
        <f t="shared" ref="F145:H145" si="35">SUM(F146:F150)</f>
        <v>47717840</v>
      </c>
      <c r="G145" s="124">
        <f t="shared" si="35"/>
        <v>434273660</v>
      </c>
      <c r="H145" s="124">
        <f t="shared" si="35"/>
        <v>0</v>
      </c>
      <c r="I145" s="124">
        <f t="shared" si="34"/>
        <v>481991500</v>
      </c>
      <c r="J145" s="62"/>
    </row>
    <row r="146" spans="1:10" s="65" customFormat="1" ht="73.8">
      <c r="A146" s="143"/>
      <c r="B146" s="153"/>
      <c r="C146" s="62" t="s">
        <v>193</v>
      </c>
      <c r="D146" s="91" t="s">
        <v>190</v>
      </c>
      <c r="E146" s="63"/>
      <c r="F146" s="79">
        <v>44917840</v>
      </c>
      <c r="G146" s="63">
        <v>179671360</v>
      </c>
      <c r="H146" s="63"/>
      <c r="I146" s="18">
        <f t="shared" si="34"/>
        <v>224589200</v>
      </c>
      <c r="J146" s="62"/>
    </row>
    <row r="147" spans="1:10" s="65" customFormat="1" ht="49.2">
      <c r="A147" s="143"/>
      <c r="B147" s="153"/>
      <c r="C147" s="62" t="s">
        <v>194</v>
      </c>
      <c r="D147" s="91" t="s">
        <v>190</v>
      </c>
      <c r="E147" s="63"/>
      <c r="F147" s="79"/>
      <c r="G147" s="63">
        <v>176276600</v>
      </c>
      <c r="H147" s="63"/>
      <c r="I147" s="18">
        <f t="shared" si="34"/>
        <v>176276600</v>
      </c>
      <c r="J147" s="62"/>
    </row>
    <row r="148" spans="1:10" s="65" customFormat="1" ht="49.2">
      <c r="A148" s="143"/>
      <c r="B148" s="153"/>
      <c r="C148" s="62" t="s">
        <v>195</v>
      </c>
      <c r="D148" s="91" t="s">
        <v>190</v>
      </c>
      <c r="E148" s="63"/>
      <c r="F148" s="79"/>
      <c r="G148" s="63">
        <v>74682500</v>
      </c>
      <c r="H148" s="63"/>
      <c r="I148" s="18">
        <f t="shared" si="34"/>
        <v>74682500</v>
      </c>
      <c r="J148" s="62"/>
    </row>
    <row r="149" spans="1:10" s="65" customFormat="1" ht="49.2">
      <c r="A149" s="143"/>
      <c r="B149" s="153"/>
      <c r="C149" s="62" t="s">
        <v>196</v>
      </c>
      <c r="D149" s="91" t="s">
        <v>197</v>
      </c>
      <c r="E149" s="63"/>
      <c r="F149" s="79">
        <v>2800000</v>
      </c>
      <c r="G149" s="63"/>
      <c r="H149" s="63"/>
      <c r="I149" s="18">
        <f t="shared" si="34"/>
        <v>2800000</v>
      </c>
      <c r="J149" s="62"/>
    </row>
    <row r="150" spans="1:10" s="65" customFormat="1" ht="49.2">
      <c r="A150" s="143"/>
      <c r="B150" s="153"/>
      <c r="C150" s="62" t="s">
        <v>198</v>
      </c>
      <c r="D150" s="91" t="s">
        <v>197</v>
      </c>
      <c r="E150" s="63"/>
      <c r="F150" s="79"/>
      <c r="G150" s="63">
        <v>3643200</v>
      </c>
      <c r="H150" s="63"/>
      <c r="I150" s="18">
        <f t="shared" si="34"/>
        <v>3643200</v>
      </c>
      <c r="J150" s="62"/>
    </row>
    <row r="151" spans="1:10" s="65" customFormat="1">
      <c r="A151" s="147">
        <v>4</v>
      </c>
      <c r="B151" s="147" t="s">
        <v>138</v>
      </c>
      <c r="C151" s="16" t="s">
        <v>404</v>
      </c>
      <c r="D151" s="123"/>
      <c r="E151" s="124">
        <f>SUM(E152:E161)</f>
        <v>12600000</v>
      </c>
      <c r="F151" s="124">
        <f t="shared" ref="F151:H151" si="36">SUM(F152:F161)</f>
        <v>6000000</v>
      </c>
      <c r="G151" s="124">
        <f t="shared" si="36"/>
        <v>1100000</v>
      </c>
      <c r="H151" s="124">
        <f t="shared" si="36"/>
        <v>0</v>
      </c>
      <c r="I151" s="124">
        <f t="shared" ref="I151:I161" si="37">SUM(E151:H151)</f>
        <v>19700000</v>
      </c>
      <c r="J151" s="62" t="s">
        <v>415</v>
      </c>
    </row>
    <row r="152" spans="1:10" s="65" customFormat="1" ht="49.2">
      <c r="A152" s="148"/>
      <c r="B152" s="148"/>
      <c r="C152" s="62" t="s">
        <v>429</v>
      </c>
      <c r="D152" s="91" t="s">
        <v>405</v>
      </c>
      <c r="E152" s="63">
        <v>750000</v>
      </c>
      <c r="F152" s="79">
        <v>600000</v>
      </c>
      <c r="G152" s="63">
        <v>300000</v>
      </c>
      <c r="H152" s="63"/>
      <c r="I152" s="18">
        <f t="shared" si="37"/>
        <v>1650000</v>
      </c>
      <c r="J152" s="62"/>
    </row>
    <row r="153" spans="1:10" s="65" customFormat="1" ht="73.8">
      <c r="A153" s="148"/>
      <c r="B153" s="148"/>
      <c r="C153" s="62" t="s">
        <v>430</v>
      </c>
      <c r="D153" s="91" t="s">
        <v>406</v>
      </c>
      <c r="E153" s="63">
        <v>2500000</v>
      </c>
      <c r="F153" s="79">
        <v>2500000</v>
      </c>
      <c r="G153" s="63"/>
      <c r="H153" s="63"/>
      <c r="I153" s="18">
        <f t="shared" si="37"/>
        <v>5000000</v>
      </c>
      <c r="J153" s="62"/>
    </row>
    <row r="154" spans="1:10" s="65" customFormat="1" ht="73.8">
      <c r="A154" s="148"/>
      <c r="B154" s="148"/>
      <c r="C154" s="62" t="s">
        <v>431</v>
      </c>
      <c r="D154" s="91" t="s">
        <v>407</v>
      </c>
      <c r="E154" s="63">
        <v>300000</v>
      </c>
      <c r="F154" s="79"/>
      <c r="G154" s="63"/>
      <c r="H154" s="63"/>
      <c r="I154" s="18">
        <f t="shared" si="37"/>
        <v>300000</v>
      </c>
      <c r="J154" s="62"/>
    </row>
    <row r="155" spans="1:10" s="65" customFormat="1" ht="73.8">
      <c r="A155" s="148"/>
      <c r="B155" s="148"/>
      <c r="C155" s="62" t="s">
        <v>432</v>
      </c>
      <c r="D155" s="126" t="s">
        <v>408</v>
      </c>
      <c r="E155" s="63">
        <v>1300000</v>
      </c>
      <c r="F155" s="79"/>
      <c r="G155" s="63"/>
      <c r="H155" s="63"/>
      <c r="I155" s="18">
        <f t="shared" si="37"/>
        <v>1300000</v>
      </c>
      <c r="J155" s="62"/>
    </row>
    <row r="156" spans="1:10" s="65" customFormat="1" ht="73.8">
      <c r="A156" s="148"/>
      <c r="B156" s="148"/>
      <c r="C156" s="62" t="s">
        <v>433</v>
      </c>
      <c r="D156" s="126" t="s">
        <v>409</v>
      </c>
      <c r="E156" s="63">
        <v>3200000</v>
      </c>
      <c r="F156" s="79"/>
      <c r="G156" s="63"/>
      <c r="H156" s="63"/>
      <c r="I156" s="18">
        <f t="shared" si="37"/>
        <v>3200000</v>
      </c>
      <c r="J156" s="62"/>
    </row>
    <row r="157" spans="1:10" s="65" customFormat="1" ht="49.2">
      <c r="A157" s="148"/>
      <c r="B157" s="148"/>
      <c r="C157" s="62" t="s">
        <v>434</v>
      </c>
      <c r="D157" s="126" t="s">
        <v>410</v>
      </c>
      <c r="E157" s="63">
        <v>800000</v>
      </c>
      <c r="F157" s="79">
        <v>800000</v>
      </c>
      <c r="G157" s="63">
        <v>800000</v>
      </c>
      <c r="H157" s="63"/>
      <c r="I157" s="18">
        <f t="shared" si="37"/>
        <v>2400000</v>
      </c>
      <c r="J157" s="62"/>
    </row>
    <row r="158" spans="1:10" s="65" customFormat="1" ht="49.2">
      <c r="A158" s="148"/>
      <c r="B158" s="148"/>
      <c r="C158" s="62" t="s">
        <v>435</v>
      </c>
      <c r="D158" s="126" t="s">
        <v>411</v>
      </c>
      <c r="E158" s="63">
        <v>1650000</v>
      </c>
      <c r="F158" s="79"/>
      <c r="G158" s="63"/>
      <c r="H158" s="63"/>
      <c r="I158" s="18">
        <f t="shared" si="37"/>
        <v>1650000</v>
      </c>
      <c r="J158" s="62"/>
    </row>
    <row r="159" spans="1:10" s="65" customFormat="1" ht="49.2">
      <c r="A159" s="148"/>
      <c r="B159" s="148"/>
      <c r="C159" s="62" t="s">
        <v>436</v>
      </c>
      <c r="D159" s="126" t="s">
        <v>412</v>
      </c>
      <c r="E159" s="63">
        <v>800000</v>
      </c>
      <c r="F159" s="79">
        <v>800000</v>
      </c>
      <c r="G159" s="63"/>
      <c r="H159" s="63"/>
      <c r="I159" s="18">
        <f t="shared" si="37"/>
        <v>1600000</v>
      </c>
      <c r="J159" s="62"/>
    </row>
    <row r="160" spans="1:10" s="65" customFormat="1" ht="49.2">
      <c r="A160" s="148"/>
      <c r="B160" s="148"/>
      <c r="C160" s="62" t="s">
        <v>437</v>
      </c>
      <c r="D160" s="126" t="s">
        <v>413</v>
      </c>
      <c r="E160" s="63">
        <v>900000</v>
      </c>
      <c r="F160" s="79">
        <v>900000</v>
      </c>
      <c r="G160" s="63"/>
      <c r="H160" s="63"/>
      <c r="I160" s="18">
        <f t="shared" si="37"/>
        <v>1800000</v>
      </c>
      <c r="J160" s="62"/>
    </row>
    <row r="161" spans="1:10" s="65" customFormat="1" ht="42">
      <c r="A161" s="149"/>
      <c r="B161" s="149"/>
      <c r="C161" s="62" t="s">
        <v>438</v>
      </c>
      <c r="D161" s="126" t="s">
        <v>414</v>
      </c>
      <c r="E161" s="63">
        <v>400000</v>
      </c>
      <c r="F161" s="79">
        <v>400000</v>
      </c>
      <c r="G161" s="63"/>
      <c r="H161" s="63"/>
      <c r="I161" s="18">
        <f t="shared" si="37"/>
        <v>800000</v>
      </c>
      <c r="J161" s="62"/>
    </row>
    <row r="162" spans="1:10" s="65" customFormat="1">
      <c r="A162" s="143">
        <v>4</v>
      </c>
      <c r="B162" s="153" t="s">
        <v>138</v>
      </c>
      <c r="C162" s="16" t="s">
        <v>439</v>
      </c>
      <c r="D162" s="91"/>
      <c r="E162" s="124">
        <f>SUM(E163:E194)</f>
        <v>9080000</v>
      </c>
      <c r="F162" s="124">
        <f t="shared" ref="F162:H162" si="38">SUM(F163:F194)</f>
        <v>134725400</v>
      </c>
      <c r="G162" s="124">
        <f t="shared" si="38"/>
        <v>168405800</v>
      </c>
      <c r="H162" s="124">
        <f t="shared" si="38"/>
        <v>157740800</v>
      </c>
      <c r="I162" s="124">
        <f t="shared" si="34"/>
        <v>469952000</v>
      </c>
      <c r="J162" s="62" t="s">
        <v>39</v>
      </c>
    </row>
    <row r="163" spans="1:10" s="109" customFormat="1" ht="123">
      <c r="A163" s="143"/>
      <c r="B163" s="153"/>
      <c r="C163" s="66" t="s">
        <v>217</v>
      </c>
      <c r="D163" s="73" t="s">
        <v>190</v>
      </c>
      <c r="E163" s="113"/>
      <c r="F163" s="95">
        <v>65125400</v>
      </c>
      <c r="G163" s="115">
        <v>130250800</v>
      </c>
      <c r="H163" s="115">
        <v>130250800</v>
      </c>
      <c r="I163" s="18">
        <f t="shared" si="34"/>
        <v>325627000</v>
      </c>
      <c r="J163" s="66"/>
    </row>
    <row r="164" spans="1:10" s="109" customFormat="1" ht="42">
      <c r="A164" s="143"/>
      <c r="B164" s="153"/>
      <c r="C164" s="66" t="s">
        <v>240</v>
      </c>
      <c r="D164" s="82" t="s">
        <v>241</v>
      </c>
      <c r="E164" s="115">
        <v>3800000</v>
      </c>
      <c r="F164" s="114"/>
      <c r="G164" s="113"/>
      <c r="H164" s="113"/>
      <c r="I164" s="18">
        <f t="shared" si="34"/>
        <v>3800000</v>
      </c>
      <c r="J164" s="66"/>
    </row>
    <row r="165" spans="1:10" s="110" customFormat="1" ht="49.2">
      <c r="A165" s="143"/>
      <c r="B165" s="153"/>
      <c r="C165" s="66" t="s">
        <v>218</v>
      </c>
      <c r="D165" s="82" t="s">
        <v>242</v>
      </c>
      <c r="E165" s="116"/>
      <c r="F165" s="26">
        <v>2000000</v>
      </c>
      <c r="G165" s="116"/>
      <c r="H165" s="116"/>
      <c r="I165" s="18">
        <f t="shared" si="34"/>
        <v>2000000</v>
      </c>
      <c r="J165" s="92"/>
    </row>
    <row r="166" spans="1:10" s="110" customFormat="1" ht="73.8">
      <c r="A166" s="143"/>
      <c r="B166" s="153"/>
      <c r="C166" s="66" t="s">
        <v>219</v>
      </c>
      <c r="D166" s="67" t="s">
        <v>243</v>
      </c>
      <c r="E166" s="116"/>
      <c r="F166" s="120">
        <v>12600000</v>
      </c>
      <c r="G166" s="121">
        <v>12600000</v>
      </c>
      <c r="H166" s="122">
        <v>8400000</v>
      </c>
      <c r="I166" s="18">
        <f t="shared" si="34"/>
        <v>33600000</v>
      </c>
      <c r="J166" s="118"/>
    </row>
    <row r="167" spans="1:10" s="75" customFormat="1" ht="73.8">
      <c r="A167" s="143"/>
      <c r="B167" s="153"/>
      <c r="C167" s="66" t="s">
        <v>220</v>
      </c>
      <c r="D167" s="67" t="s">
        <v>244</v>
      </c>
      <c r="E167" s="116"/>
      <c r="F167" s="120">
        <v>3000000</v>
      </c>
      <c r="G167" s="117"/>
      <c r="H167" s="119"/>
      <c r="I167" s="18">
        <f t="shared" si="34"/>
        <v>3000000</v>
      </c>
      <c r="J167" s="118"/>
    </row>
    <row r="168" spans="1:10" s="75" customFormat="1" ht="73.8">
      <c r="A168" s="143"/>
      <c r="B168" s="153"/>
      <c r="C168" s="66" t="s">
        <v>221</v>
      </c>
      <c r="D168" s="67" t="s">
        <v>245</v>
      </c>
      <c r="E168" s="116"/>
      <c r="F168" s="120">
        <f>12*800000</f>
        <v>9600000</v>
      </c>
      <c r="G168" s="117"/>
      <c r="H168" s="119"/>
      <c r="I168" s="18">
        <f t="shared" si="34"/>
        <v>9600000</v>
      </c>
      <c r="J168" s="118"/>
    </row>
    <row r="169" spans="1:10" s="75" customFormat="1" ht="49.2">
      <c r="A169" s="143"/>
      <c r="B169" s="153"/>
      <c r="C169" s="66" t="s">
        <v>222</v>
      </c>
      <c r="D169" s="67" t="s">
        <v>246</v>
      </c>
      <c r="E169" s="116"/>
      <c r="F169" s="120">
        <f>60*55000</f>
        <v>3300000</v>
      </c>
      <c r="G169" s="117"/>
      <c r="H169" s="119"/>
      <c r="I169" s="18">
        <f t="shared" si="34"/>
        <v>3300000</v>
      </c>
      <c r="J169" s="118"/>
    </row>
    <row r="170" spans="1:10" s="75" customFormat="1" ht="49.2">
      <c r="A170" s="143"/>
      <c r="B170" s="153"/>
      <c r="C170" s="66" t="s">
        <v>223</v>
      </c>
      <c r="D170" s="67" t="s">
        <v>247</v>
      </c>
      <c r="E170" s="116"/>
      <c r="F170" s="120">
        <f>36*130000</f>
        <v>4680000</v>
      </c>
      <c r="G170" s="117"/>
      <c r="H170" s="119"/>
      <c r="I170" s="18">
        <f t="shared" si="34"/>
        <v>4680000</v>
      </c>
      <c r="J170" s="118"/>
    </row>
    <row r="171" spans="1:10" s="75" customFormat="1" ht="73.8">
      <c r="A171" s="143"/>
      <c r="B171" s="153"/>
      <c r="C171" s="66" t="s">
        <v>224</v>
      </c>
      <c r="D171" s="82" t="s">
        <v>248</v>
      </c>
      <c r="E171" s="116"/>
      <c r="F171" s="120">
        <f>4*1950000</f>
        <v>7800000</v>
      </c>
      <c r="G171" s="117"/>
      <c r="H171" s="119"/>
      <c r="I171" s="18">
        <f t="shared" si="34"/>
        <v>7800000</v>
      </c>
      <c r="J171" s="118"/>
    </row>
    <row r="172" spans="1:10" s="75" customFormat="1" ht="73.8">
      <c r="A172" s="143"/>
      <c r="B172" s="153"/>
      <c r="C172" s="66" t="s">
        <v>225</v>
      </c>
      <c r="D172" s="82" t="s">
        <v>250</v>
      </c>
      <c r="E172" s="116"/>
      <c r="F172" s="120">
        <v>3000000</v>
      </c>
      <c r="G172" s="122">
        <v>3000000</v>
      </c>
      <c r="H172" s="100"/>
      <c r="I172" s="18">
        <f t="shared" si="34"/>
        <v>6000000</v>
      </c>
      <c r="J172" s="118"/>
    </row>
    <row r="173" spans="1:10" s="75" customFormat="1" ht="42">
      <c r="A173" s="143"/>
      <c r="B173" s="153"/>
      <c r="C173" s="66" t="s">
        <v>226</v>
      </c>
      <c r="D173" s="82" t="s">
        <v>249</v>
      </c>
      <c r="E173" s="116"/>
      <c r="F173" s="120">
        <f>12*550000</f>
        <v>6600000</v>
      </c>
      <c r="G173" s="117"/>
      <c r="H173" s="119"/>
      <c r="I173" s="18">
        <f t="shared" si="34"/>
        <v>6600000</v>
      </c>
      <c r="J173" s="118"/>
    </row>
    <row r="174" spans="1:10" s="75" customFormat="1" ht="73.8">
      <c r="A174" s="143"/>
      <c r="B174" s="153"/>
      <c r="C174" s="66" t="s">
        <v>227</v>
      </c>
      <c r="D174" s="82" t="s">
        <v>251</v>
      </c>
      <c r="E174" s="116"/>
      <c r="F174" s="120">
        <f>3*850000</f>
        <v>2550000</v>
      </c>
      <c r="G174" s="122">
        <v>1700000</v>
      </c>
      <c r="H174" s="119"/>
      <c r="I174" s="18">
        <f t="shared" si="34"/>
        <v>4250000</v>
      </c>
      <c r="J174" s="118"/>
    </row>
    <row r="175" spans="1:10" s="75" customFormat="1" ht="49.2">
      <c r="A175" s="143"/>
      <c r="B175" s="153"/>
      <c r="C175" s="66" t="s">
        <v>228</v>
      </c>
      <c r="D175" s="82" t="s">
        <v>252</v>
      </c>
      <c r="E175" s="116"/>
      <c r="F175" s="112">
        <v>1100000</v>
      </c>
      <c r="G175" s="117"/>
      <c r="H175" s="119"/>
      <c r="I175" s="18">
        <f t="shared" si="34"/>
        <v>1100000</v>
      </c>
      <c r="J175" s="118"/>
    </row>
    <row r="176" spans="1:10" s="75" customFormat="1" ht="73.8">
      <c r="A176" s="143"/>
      <c r="B176" s="153"/>
      <c r="C176" s="66" t="s">
        <v>229</v>
      </c>
      <c r="D176" s="82" t="s">
        <v>253</v>
      </c>
      <c r="E176" s="116"/>
      <c r="F176" s="120">
        <v>9270000</v>
      </c>
      <c r="G176" s="117"/>
      <c r="H176" s="119"/>
      <c r="I176" s="18">
        <f t="shared" si="34"/>
        <v>9270000</v>
      </c>
      <c r="J176" s="118"/>
    </row>
    <row r="177" spans="1:10" s="75" customFormat="1" ht="98.4">
      <c r="A177" s="143"/>
      <c r="B177" s="153"/>
      <c r="C177" s="66" t="s">
        <v>230</v>
      </c>
      <c r="D177" s="82" t="s">
        <v>254</v>
      </c>
      <c r="E177" s="26">
        <f>3*1760000</f>
        <v>5280000</v>
      </c>
      <c r="F177" s="112"/>
      <c r="G177" s="117"/>
      <c r="H177" s="119"/>
      <c r="I177" s="18">
        <f t="shared" si="34"/>
        <v>5280000</v>
      </c>
      <c r="J177" s="118"/>
    </row>
    <row r="178" spans="1:10" s="75" customFormat="1" ht="73.8">
      <c r="A178" s="143"/>
      <c r="B178" s="153"/>
      <c r="C178" s="66" t="s">
        <v>231</v>
      </c>
      <c r="D178" s="82" t="s">
        <v>255</v>
      </c>
      <c r="E178" s="116"/>
      <c r="F178" s="120">
        <v>600000</v>
      </c>
      <c r="G178" s="117"/>
      <c r="H178" s="119"/>
      <c r="I178" s="18">
        <f t="shared" si="34"/>
        <v>600000</v>
      </c>
      <c r="J178" s="118"/>
    </row>
    <row r="179" spans="1:10" s="75" customFormat="1" ht="98.4">
      <c r="A179" s="143"/>
      <c r="B179" s="153"/>
      <c r="C179" s="66" t="s">
        <v>232</v>
      </c>
      <c r="D179" s="82" t="s">
        <v>256</v>
      </c>
      <c r="E179" s="116"/>
      <c r="F179" s="120">
        <v>1500000</v>
      </c>
      <c r="G179" s="117"/>
      <c r="H179" s="100"/>
      <c r="I179" s="18">
        <f t="shared" si="34"/>
        <v>1500000</v>
      </c>
      <c r="J179" s="118"/>
    </row>
    <row r="180" spans="1:10" s="75" customFormat="1" ht="49.2">
      <c r="A180" s="143"/>
      <c r="B180" s="153"/>
      <c r="C180" s="66" t="s">
        <v>233</v>
      </c>
      <c r="D180" s="82" t="s">
        <v>257</v>
      </c>
      <c r="E180" s="116"/>
      <c r="F180" s="116"/>
      <c r="G180" s="122">
        <f>3*330000</f>
        <v>990000</v>
      </c>
      <c r="H180" s="122">
        <f>3*330000</f>
        <v>990000</v>
      </c>
      <c r="I180" s="18">
        <f t="shared" si="34"/>
        <v>1980000</v>
      </c>
      <c r="J180" s="118"/>
    </row>
    <row r="181" spans="1:10" s="75" customFormat="1" ht="73.8">
      <c r="A181" s="143"/>
      <c r="B181" s="153"/>
      <c r="C181" s="66" t="s">
        <v>234</v>
      </c>
      <c r="D181" s="82" t="s">
        <v>258</v>
      </c>
      <c r="E181" s="116"/>
      <c r="F181" s="120">
        <v>2000000</v>
      </c>
      <c r="G181" s="117"/>
      <c r="H181" s="119"/>
      <c r="I181" s="18">
        <f t="shared" si="34"/>
        <v>2000000</v>
      </c>
      <c r="J181" s="118"/>
    </row>
    <row r="182" spans="1:10" s="75" customFormat="1" ht="49.2">
      <c r="A182" s="143"/>
      <c r="B182" s="153"/>
      <c r="C182" s="73" t="s">
        <v>235</v>
      </c>
      <c r="D182" s="82" t="s">
        <v>259</v>
      </c>
      <c r="E182" s="119"/>
      <c r="F182" s="112"/>
      <c r="G182" s="122">
        <v>1000000</v>
      </c>
      <c r="H182" s="119"/>
      <c r="I182" s="18">
        <f t="shared" si="34"/>
        <v>1000000</v>
      </c>
      <c r="J182" s="118"/>
    </row>
    <row r="183" spans="1:10" s="75" customFormat="1" ht="49.2">
      <c r="A183" s="143"/>
      <c r="B183" s="153"/>
      <c r="C183" s="73" t="s">
        <v>236</v>
      </c>
      <c r="D183" s="82" t="s">
        <v>260</v>
      </c>
      <c r="E183" s="119"/>
      <c r="F183" s="116"/>
      <c r="G183" s="117">
        <f>2*1760000</f>
        <v>3520000</v>
      </c>
      <c r="H183" s="116"/>
      <c r="I183" s="18">
        <f t="shared" si="34"/>
        <v>3520000</v>
      </c>
      <c r="J183" s="92"/>
    </row>
    <row r="184" spans="1:10" s="75" customFormat="1" ht="49.2">
      <c r="A184" s="143"/>
      <c r="B184" s="153"/>
      <c r="C184" s="73" t="s">
        <v>237</v>
      </c>
      <c r="D184" s="82" t="s">
        <v>261</v>
      </c>
      <c r="E184" s="119"/>
      <c r="F184" s="116"/>
      <c r="G184" s="117">
        <f>3*1450000</f>
        <v>4350000</v>
      </c>
      <c r="H184" s="116"/>
      <c r="I184" s="18">
        <f t="shared" si="34"/>
        <v>4350000</v>
      </c>
      <c r="J184" s="92"/>
    </row>
    <row r="185" spans="1:10" s="75" customFormat="1" ht="42">
      <c r="A185" s="143"/>
      <c r="B185" s="153"/>
      <c r="C185" s="73" t="s">
        <v>238</v>
      </c>
      <c r="D185" s="82" t="s">
        <v>262</v>
      </c>
      <c r="E185" s="119"/>
      <c r="F185" s="116"/>
      <c r="G185" s="117">
        <f>3*370000</f>
        <v>1110000</v>
      </c>
      <c r="H185" s="116"/>
      <c r="I185" s="18">
        <f t="shared" si="34"/>
        <v>1110000</v>
      </c>
      <c r="J185" s="92"/>
    </row>
    <row r="186" spans="1:10" s="75" customFormat="1" ht="49.2">
      <c r="A186" s="143"/>
      <c r="B186" s="153"/>
      <c r="C186" s="73" t="s">
        <v>239</v>
      </c>
      <c r="D186" s="82" t="s">
        <v>263</v>
      </c>
      <c r="E186" s="119"/>
      <c r="F186" s="116"/>
      <c r="G186" s="117">
        <f>3*1200000</f>
        <v>3600000</v>
      </c>
      <c r="H186" s="116"/>
      <c r="I186" s="18">
        <f t="shared" si="34"/>
        <v>3600000</v>
      </c>
      <c r="J186" s="92"/>
    </row>
    <row r="187" spans="1:10" s="75" customFormat="1" ht="73.8">
      <c r="A187" s="143"/>
      <c r="B187" s="153"/>
      <c r="C187" s="73" t="s">
        <v>264</v>
      </c>
      <c r="D187" s="82" t="s">
        <v>265</v>
      </c>
      <c r="E187" s="119"/>
      <c r="F187" s="116"/>
      <c r="G187" s="117">
        <v>750000</v>
      </c>
      <c r="H187" s="116"/>
      <c r="I187" s="18">
        <f t="shared" si="34"/>
        <v>750000</v>
      </c>
      <c r="J187" s="92"/>
    </row>
    <row r="188" spans="1:10" s="75" customFormat="1" ht="73.8">
      <c r="A188" s="143"/>
      <c r="B188" s="153"/>
      <c r="C188" s="73" t="s">
        <v>266</v>
      </c>
      <c r="D188" s="67" t="s">
        <v>256</v>
      </c>
      <c r="E188" s="119"/>
      <c r="F188" s="116"/>
      <c r="G188" s="117">
        <v>1500000</v>
      </c>
      <c r="H188" s="116"/>
      <c r="I188" s="18">
        <f t="shared" si="34"/>
        <v>1500000</v>
      </c>
      <c r="J188" s="92"/>
    </row>
    <row r="189" spans="1:10" s="75" customFormat="1" ht="73.8">
      <c r="A189" s="143"/>
      <c r="B189" s="153"/>
      <c r="C189" s="73" t="s">
        <v>267</v>
      </c>
      <c r="D189" s="82" t="s">
        <v>272</v>
      </c>
      <c r="E189" s="119"/>
      <c r="F189" s="116"/>
      <c r="G189" s="117">
        <v>1395000</v>
      </c>
      <c r="H189" s="116"/>
      <c r="I189" s="18">
        <f t="shared" si="34"/>
        <v>1395000</v>
      </c>
      <c r="J189" s="92"/>
    </row>
    <row r="190" spans="1:10" s="75" customFormat="1" ht="49.2">
      <c r="A190" s="143"/>
      <c r="B190" s="153"/>
      <c r="C190" s="73" t="s">
        <v>268</v>
      </c>
      <c r="D190" s="82" t="s">
        <v>273</v>
      </c>
      <c r="E190" s="119"/>
      <c r="F190" s="116"/>
      <c r="G190" s="117">
        <v>840000</v>
      </c>
      <c r="H190" s="116"/>
      <c r="I190" s="18">
        <f t="shared" si="34"/>
        <v>840000</v>
      </c>
      <c r="J190" s="92"/>
    </row>
    <row r="191" spans="1:10" s="75" customFormat="1" ht="49.2">
      <c r="A191" s="143"/>
      <c r="B191" s="153"/>
      <c r="C191" s="73" t="s">
        <v>274</v>
      </c>
      <c r="D191" s="82" t="s">
        <v>275</v>
      </c>
      <c r="E191" s="119"/>
      <c r="F191" s="116"/>
      <c r="G191" s="117">
        <f>4*450000</f>
        <v>1800000</v>
      </c>
      <c r="H191" s="116"/>
      <c r="I191" s="18">
        <f t="shared" si="34"/>
        <v>1800000</v>
      </c>
      <c r="J191" s="92"/>
    </row>
    <row r="192" spans="1:10" s="75" customFormat="1" ht="73.8">
      <c r="A192" s="143"/>
      <c r="B192" s="153"/>
      <c r="C192" s="73" t="s">
        <v>269</v>
      </c>
      <c r="D192" s="82" t="s">
        <v>276</v>
      </c>
      <c r="E192" s="116"/>
      <c r="F192" s="116"/>
      <c r="G192" s="116"/>
      <c r="H192" s="26">
        <v>4000000</v>
      </c>
      <c r="I192" s="18">
        <f t="shared" si="34"/>
        <v>4000000</v>
      </c>
      <c r="J192" s="92"/>
    </row>
    <row r="193" spans="1:10" s="75" customFormat="1" ht="49.2">
      <c r="A193" s="143"/>
      <c r="B193" s="153"/>
      <c r="C193" s="73" t="s">
        <v>270</v>
      </c>
      <c r="D193" s="82" t="s">
        <v>277</v>
      </c>
      <c r="E193" s="116"/>
      <c r="F193" s="116"/>
      <c r="G193" s="116"/>
      <c r="H193" s="26">
        <v>9600000</v>
      </c>
      <c r="I193" s="18">
        <f t="shared" si="34"/>
        <v>9600000</v>
      </c>
      <c r="J193" s="92"/>
    </row>
    <row r="194" spans="1:10" s="75" customFormat="1" ht="50.4">
      <c r="A194" s="143"/>
      <c r="B194" s="153"/>
      <c r="C194" s="73" t="s">
        <v>271</v>
      </c>
      <c r="D194" s="82" t="s">
        <v>278</v>
      </c>
      <c r="E194" s="116"/>
      <c r="F194" s="116"/>
      <c r="G194" s="116"/>
      <c r="H194" s="26">
        <v>4500000</v>
      </c>
      <c r="I194" s="18">
        <f t="shared" si="34"/>
        <v>4500000</v>
      </c>
      <c r="J194" s="92"/>
    </row>
    <row r="195" spans="1:10" s="65" customFormat="1">
      <c r="A195" s="147"/>
      <c r="B195" s="147"/>
      <c r="C195" s="16" t="s">
        <v>621</v>
      </c>
      <c r="D195" s="91" t="s">
        <v>490</v>
      </c>
      <c r="E195" s="124">
        <f>SUM(E196:E199)</f>
        <v>11770000</v>
      </c>
      <c r="F195" s="124">
        <f t="shared" ref="F195:H195" si="39">SUM(F196:F199)</f>
        <v>113460400</v>
      </c>
      <c r="G195" s="124">
        <f t="shared" si="39"/>
        <v>0</v>
      </c>
      <c r="H195" s="124">
        <f t="shared" si="39"/>
        <v>0</v>
      </c>
      <c r="I195" s="124">
        <f t="shared" ref="I195:I199" si="40">SUM(E195:H195)</f>
        <v>125230400</v>
      </c>
      <c r="J195" s="62" t="s">
        <v>490</v>
      </c>
    </row>
    <row r="196" spans="1:10" s="109" customFormat="1" ht="49.2">
      <c r="A196" s="148"/>
      <c r="B196" s="148"/>
      <c r="C196" s="66" t="s">
        <v>622</v>
      </c>
      <c r="D196" s="76" t="s">
        <v>623</v>
      </c>
      <c r="E196" s="113"/>
      <c r="F196" s="95">
        <v>99260400</v>
      </c>
      <c r="G196" s="115"/>
      <c r="H196" s="115"/>
      <c r="I196" s="18">
        <f t="shared" si="40"/>
        <v>99260400</v>
      </c>
      <c r="J196" s="66"/>
    </row>
    <row r="197" spans="1:10" s="109" customFormat="1" ht="49.2">
      <c r="A197" s="148"/>
      <c r="B197" s="148"/>
      <c r="C197" s="66" t="s">
        <v>624</v>
      </c>
      <c r="D197" s="133" t="s">
        <v>625</v>
      </c>
      <c r="E197" s="115">
        <v>11770000</v>
      </c>
      <c r="F197" s="114"/>
      <c r="G197" s="113"/>
      <c r="H197" s="113"/>
      <c r="I197" s="18">
        <f t="shared" si="40"/>
        <v>11770000</v>
      </c>
      <c r="J197" s="66"/>
    </row>
    <row r="198" spans="1:10" s="110" customFormat="1" ht="42">
      <c r="A198" s="148"/>
      <c r="B198" s="148"/>
      <c r="C198" s="66" t="s">
        <v>628</v>
      </c>
      <c r="D198" s="82" t="s">
        <v>626</v>
      </c>
      <c r="E198" s="116"/>
      <c r="F198" s="26">
        <v>4000000</v>
      </c>
      <c r="G198" s="116"/>
      <c r="H198" s="116"/>
      <c r="I198" s="18">
        <f t="shared" si="40"/>
        <v>4000000</v>
      </c>
      <c r="J198" s="92"/>
    </row>
    <row r="199" spans="1:10" s="110" customFormat="1" ht="42">
      <c r="A199" s="149"/>
      <c r="B199" s="149"/>
      <c r="C199" s="66" t="s">
        <v>629</v>
      </c>
      <c r="D199" s="82" t="s">
        <v>627</v>
      </c>
      <c r="E199" s="116"/>
      <c r="F199" s="120">
        <v>10200000</v>
      </c>
      <c r="G199" s="121"/>
      <c r="H199" s="122"/>
      <c r="I199" s="18">
        <f t="shared" si="40"/>
        <v>10200000</v>
      </c>
      <c r="J199" s="118"/>
    </row>
    <row r="200" spans="1:10" s="65" customFormat="1">
      <c r="A200" s="147"/>
      <c r="B200" s="147"/>
      <c r="C200" s="16" t="s">
        <v>630</v>
      </c>
      <c r="D200" s="91" t="s">
        <v>500</v>
      </c>
      <c r="E200" s="124">
        <f>SUM(E201:E201)</f>
        <v>0</v>
      </c>
      <c r="F200" s="124">
        <f>SUM(F201:F201)</f>
        <v>0</v>
      </c>
      <c r="G200" s="124">
        <f>SUM(G201:G201)</f>
        <v>70510640</v>
      </c>
      <c r="H200" s="124">
        <f>SUM(H201:H201)</f>
        <v>105765960</v>
      </c>
      <c r="I200" s="124">
        <f t="shared" ref="I200:I201" si="41">SUM(E200:H200)</f>
        <v>176276600</v>
      </c>
      <c r="J200" s="91" t="s">
        <v>500</v>
      </c>
    </row>
    <row r="201" spans="1:10" s="109" customFormat="1" ht="98.4">
      <c r="A201" s="149"/>
      <c r="B201" s="149"/>
      <c r="C201" s="66" t="s">
        <v>638</v>
      </c>
      <c r="D201" s="76" t="s">
        <v>637</v>
      </c>
      <c r="E201" s="113"/>
      <c r="F201" s="95"/>
      <c r="G201" s="115">
        <v>70510640</v>
      </c>
      <c r="H201" s="115">
        <v>105765960</v>
      </c>
      <c r="I201" s="18">
        <f t="shared" si="41"/>
        <v>176276600</v>
      </c>
      <c r="J201" s="66"/>
    </row>
    <row r="202" spans="1:10" s="65" customFormat="1">
      <c r="A202" s="147"/>
      <c r="B202" s="147"/>
      <c r="C202" s="16" t="s">
        <v>631</v>
      </c>
      <c r="D202" s="91" t="s">
        <v>506</v>
      </c>
      <c r="E202" s="124">
        <f>SUM(E203:E207)</f>
        <v>110000</v>
      </c>
      <c r="F202" s="124">
        <f t="shared" ref="F202" si="42">SUM(F203:F207)</f>
        <v>435000</v>
      </c>
      <c r="G202" s="124">
        <f t="shared" ref="G202" si="43">SUM(G203:G207)</f>
        <v>1710000</v>
      </c>
      <c r="H202" s="124">
        <f t="shared" ref="H202" si="44">SUM(H203:H207)</f>
        <v>67768000</v>
      </c>
      <c r="I202" s="124">
        <f t="shared" ref="I202:I207" si="45">SUM(E202:H202)</f>
        <v>70023000</v>
      </c>
      <c r="J202" s="91" t="s">
        <v>506</v>
      </c>
    </row>
    <row r="203" spans="1:10" s="109" customFormat="1" ht="98.4">
      <c r="A203" s="148"/>
      <c r="B203" s="148"/>
      <c r="C203" s="66" t="s">
        <v>639</v>
      </c>
      <c r="D203" s="76" t="s">
        <v>640</v>
      </c>
      <c r="E203" s="113"/>
      <c r="F203" s="95"/>
      <c r="G203" s="115"/>
      <c r="H203" s="115">
        <v>67708000</v>
      </c>
      <c r="I203" s="18">
        <f t="shared" si="45"/>
        <v>67708000</v>
      </c>
      <c r="J203" s="66"/>
    </row>
    <row r="204" spans="1:10" s="109" customFormat="1" ht="73.8">
      <c r="A204" s="148"/>
      <c r="B204" s="148"/>
      <c r="C204" s="66" t="s">
        <v>641</v>
      </c>
      <c r="D204" s="133" t="s">
        <v>642</v>
      </c>
      <c r="E204" s="115"/>
      <c r="F204" s="114"/>
      <c r="G204" s="113">
        <v>1650000</v>
      </c>
      <c r="H204" s="113"/>
      <c r="I204" s="18">
        <f t="shared" ref="I204" si="46">SUM(E204:H204)</f>
        <v>1650000</v>
      </c>
      <c r="J204" s="66"/>
    </row>
    <row r="205" spans="1:10" s="109" customFormat="1" ht="37.200000000000003">
      <c r="A205" s="148"/>
      <c r="B205" s="148"/>
      <c r="C205" s="66" t="s">
        <v>643</v>
      </c>
      <c r="D205" s="133" t="s">
        <v>644</v>
      </c>
      <c r="E205" s="115"/>
      <c r="F205" s="114">
        <v>375000</v>
      </c>
      <c r="G205" s="113"/>
      <c r="H205" s="113"/>
      <c r="I205" s="18">
        <f t="shared" si="45"/>
        <v>375000</v>
      </c>
      <c r="J205" s="66"/>
    </row>
    <row r="206" spans="1:10" s="110" customFormat="1" ht="49.2">
      <c r="A206" s="148"/>
      <c r="B206" s="148"/>
      <c r="C206" s="66" t="s">
        <v>645</v>
      </c>
      <c r="D206" s="82" t="s">
        <v>646</v>
      </c>
      <c r="E206" s="116">
        <v>50000</v>
      </c>
      <c r="F206" s="26"/>
      <c r="G206" s="116"/>
      <c r="H206" s="116"/>
      <c r="I206" s="18">
        <f t="shared" si="45"/>
        <v>50000</v>
      </c>
      <c r="J206" s="92"/>
    </row>
    <row r="207" spans="1:10" s="110" customFormat="1" ht="49.2">
      <c r="A207" s="148"/>
      <c r="B207" s="149"/>
      <c r="C207" s="66" t="s">
        <v>647</v>
      </c>
      <c r="D207" s="82" t="s">
        <v>648</v>
      </c>
      <c r="E207" s="116">
        <v>60000</v>
      </c>
      <c r="F207" s="120">
        <v>60000</v>
      </c>
      <c r="G207" s="121">
        <v>60000</v>
      </c>
      <c r="H207" s="122">
        <v>60000</v>
      </c>
      <c r="I207" s="18">
        <f t="shared" si="45"/>
        <v>240000</v>
      </c>
      <c r="J207" s="118"/>
    </row>
    <row r="208" spans="1:10" s="65" customFormat="1">
      <c r="A208" s="143"/>
      <c r="B208" s="147"/>
      <c r="C208" s="16" t="s">
        <v>632</v>
      </c>
      <c r="D208" s="91" t="s">
        <v>522</v>
      </c>
      <c r="E208" s="124">
        <f>SUM(E209:E212)</f>
        <v>1150000</v>
      </c>
      <c r="F208" s="124">
        <f t="shared" ref="F208:H208" si="47">SUM(F209:F212)</f>
        <v>10165000</v>
      </c>
      <c r="G208" s="124">
        <f t="shared" si="47"/>
        <v>0</v>
      </c>
      <c r="H208" s="124">
        <f t="shared" si="47"/>
        <v>0</v>
      </c>
      <c r="I208" s="124">
        <f t="shared" ref="I208:I212" si="48">SUM(E208:H208)</f>
        <v>11315000</v>
      </c>
      <c r="J208" s="91" t="s">
        <v>522</v>
      </c>
    </row>
    <row r="209" spans="1:10" s="109" customFormat="1" ht="49.2">
      <c r="A209" s="143"/>
      <c r="B209" s="148"/>
      <c r="C209" s="66" t="s">
        <v>653</v>
      </c>
      <c r="D209" s="77" t="s">
        <v>649</v>
      </c>
      <c r="E209" s="113"/>
      <c r="F209" s="95">
        <v>10165000</v>
      </c>
      <c r="G209" s="115"/>
      <c r="H209" s="115"/>
      <c r="I209" s="18">
        <f t="shared" si="48"/>
        <v>10165000</v>
      </c>
      <c r="J209" s="66"/>
    </row>
    <row r="210" spans="1:10" s="109" customFormat="1" ht="49.2">
      <c r="A210" s="143"/>
      <c r="B210" s="148"/>
      <c r="C210" s="66" t="s">
        <v>654</v>
      </c>
      <c r="D210" s="133" t="s">
        <v>650</v>
      </c>
      <c r="E210" s="115">
        <v>500000</v>
      </c>
      <c r="F210" s="114"/>
      <c r="G210" s="113"/>
      <c r="H210" s="113"/>
      <c r="I210" s="18">
        <f t="shared" si="48"/>
        <v>500000</v>
      </c>
      <c r="J210" s="66"/>
    </row>
    <row r="211" spans="1:10" s="109" customFormat="1" ht="49.2">
      <c r="A211" s="143"/>
      <c r="B211" s="148"/>
      <c r="C211" s="66" t="s">
        <v>655</v>
      </c>
      <c r="D211" s="133" t="s">
        <v>651</v>
      </c>
      <c r="E211" s="115">
        <v>150000</v>
      </c>
      <c r="F211" s="114"/>
      <c r="G211" s="113"/>
      <c r="H211" s="113"/>
      <c r="I211" s="18">
        <f t="shared" si="48"/>
        <v>150000</v>
      </c>
      <c r="J211" s="66"/>
    </row>
    <row r="212" spans="1:10" s="110" customFormat="1" ht="42">
      <c r="A212" s="143"/>
      <c r="B212" s="149"/>
      <c r="C212" s="66" t="s">
        <v>656</v>
      </c>
      <c r="D212" s="82" t="s">
        <v>652</v>
      </c>
      <c r="E212" s="116">
        <v>500000</v>
      </c>
      <c r="F212" s="26"/>
      <c r="G212" s="116"/>
      <c r="H212" s="116"/>
      <c r="I212" s="18">
        <f t="shared" si="48"/>
        <v>500000</v>
      </c>
      <c r="J212" s="92"/>
    </row>
    <row r="213" spans="1:10" s="65" customFormat="1" ht="49.2">
      <c r="A213" s="147"/>
      <c r="B213" s="147"/>
      <c r="C213" s="16" t="s">
        <v>633</v>
      </c>
      <c r="D213" s="91" t="s">
        <v>545</v>
      </c>
      <c r="E213" s="124">
        <f>SUM(E214:E218)</f>
        <v>29513100</v>
      </c>
      <c r="F213" s="124">
        <f t="shared" ref="F213" si="49">SUM(F214:F218)</f>
        <v>400000</v>
      </c>
      <c r="G213" s="124">
        <f t="shared" ref="G213" si="50">SUM(G214:G218)</f>
        <v>460000</v>
      </c>
      <c r="H213" s="124">
        <f t="shared" ref="H213" si="51">SUM(H214:H218)</f>
        <v>0</v>
      </c>
      <c r="I213" s="124">
        <f t="shared" ref="I213:I218" si="52">SUM(E213:H213)</f>
        <v>30373100</v>
      </c>
      <c r="J213" s="91" t="s">
        <v>545</v>
      </c>
    </row>
    <row r="214" spans="1:10" s="109" customFormat="1" ht="123">
      <c r="A214" s="148"/>
      <c r="B214" s="148"/>
      <c r="C214" s="66" t="s">
        <v>657</v>
      </c>
      <c r="D214" s="76" t="s">
        <v>658</v>
      </c>
      <c r="E214" s="113">
        <v>28653100</v>
      </c>
      <c r="F214" s="95"/>
      <c r="G214" s="115"/>
      <c r="H214" s="115"/>
      <c r="I214" s="18">
        <f t="shared" si="52"/>
        <v>28653100</v>
      </c>
      <c r="J214" s="66"/>
    </row>
    <row r="215" spans="1:10" s="109" customFormat="1" ht="73.8">
      <c r="A215" s="148"/>
      <c r="B215" s="148"/>
      <c r="C215" s="66" t="s">
        <v>662</v>
      </c>
      <c r="D215" s="133" t="s">
        <v>659</v>
      </c>
      <c r="E215" s="115">
        <v>550000</v>
      </c>
      <c r="F215" s="114"/>
      <c r="G215" s="113"/>
      <c r="H215" s="113"/>
      <c r="I215" s="18">
        <f t="shared" si="52"/>
        <v>550000</v>
      </c>
      <c r="J215" s="66"/>
    </row>
    <row r="216" spans="1:10" s="109" customFormat="1" ht="37.200000000000003">
      <c r="A216" s="148"/>
      <c r="B216" s="148"/>
      <c r="C216" s="66" t="s">
        <v>663</v>
      </c>
      <c r="D216" s="133" t="s">
        <v>660</v>
      </c>
      <c r="E216" s="115">
        <v>310000</v>
      </c>
      <c r="F216" s="114"/>
      <c r="G216" s="113"/>
      <c r="H216" s="113"/>
      <c r="I216" s="18">
        <f t="shared" si="52"/>
        <v>310000</v>
      </c>
      <c r="J216" s="66"/>
    </row>
    <row r="217" spans="1:10" s="110" customFormat="1" ht="63">
      <c r="A217" s="148"/>
      <c r="B217" s="148"/>
      <c r="C217" s="66" t="s">
        <v>664</v>
      </c>
      <c r="D217" s="82" t="s">
        <v>661</v>
      </c>
      <c r="E217" s="116"/>
      <c r="F217" s="26">
        <v>400000</v>
      </c>
      <c r="G217" s="116"/>
      <c r="H217" s="116"/>
      <c r="I217" s="18">
        <f t="shared" si="52"/>
        <v>400000</v>
      </c>
      <c r="J217" s="92"/>
    </row>
    <row r="218" spans="1:10" s="110" customFormat="1" ht="37.200000000000003">
      <c r="A218" s="149"/>
      <c r="B218" s="149"/>
      <c r="C218" s="66" t="s">
        <v>665</v>
      </c>
      <c r="D218" s="133" t="s">
        <v>564</v>
      </c>
      <c r="E218" s="116"/>
      <c r="F218" s="120"/>
      <c r="G218" s="121">
        <v>460000</v>
      </c>
      <c r="H218" s="122"/>
      <c r="I218" s="18">
        <f t="shared" si="52"/>
        <v>460000</v>
      </c>
      <c r="J218" s="118"/>
    </row>
    <row r="219" spans="1:10" s="65" customFormat="1">
      <c r="A219" s="147"/>
      <c r="B219" s="147"/>
      <c r="C219" s="16" t="s">
        <v>634</v>
      </c>
      <c r="D219" s="91" t="s">
        <v>552</v>
      </c>
      <c r="E219" s="124">
        <f>SUM(E220:E224)</f>
        <v>7210000</v>
      </c>
      <c r="F219" s="124">
        <f t="shared" ref="F219" si="53">SUM(F220:F224)</f>
        <v>3000000</v>
      </c>
      <c r="G219" s="124">
        <f t="shared" ref="G219" si="54">SUM(G220:G224)</f>
        <v>4500000</v>
      </c>
      <c r="H219" s="124">
        <f t="shared" ref="H219" si="55">SUM(H220:H224)</f>
        <v>0</v>
      </c>
      <c r="I219" s="124">
        <f t="shared" ref="I219:I224" si="56">SUM(E219:H219)</f>
        <v>14710000</v>
      </c>
      <c r="J219" s="91" t="s">
        <v>552</v>
      </c>
    </row>
    <row r="220" spans="1:10" s="109" customFormat="1" ht="63">
      <c r="A220" s="148"/>
      <c r="B220" s="148"/>
      <c r="C220" s="66" t="s">
        <v>671</v>
      </c>
      <c r="D220" s="76" t="s">
        <v>666</v>
      </c>
      <c r="E220" s="113">
        <v>5150000</v>
      </c>
      <c r="F220" s="95"/>
      <c r="G220" s="115"/>
      <c r="H220" s="115"/>
      <c r="I220" s="18">
        <f t="shared" si="56"/>
        <v>5150000</v>
      </c>
      <c r="J220" s="66"/>
    </row>
    <row r="221" spans="1:10" s="109" customFormat="1" ht="37.200000000000003">
      <c r="A221" s="148"/>
      <c r="B221" s="148"/>
      <c r="C221" s="66" t="s">
        <v>672</v>
      </c>
      <c r="D221" s="133" t="s">
        <v>667</v>
      </c>
      <c r="E221" s="115"/>
      <c r="F221" s="114">
        <v>2500000</v>
      </c>
      <c r="G221" s="113"/>
      <c r="H221" s="113"/>
      <c r="I221" s="18">
        <f t="shared" si="56"/>
        <v>2500000</v>
      </c>
      <c r="J221" s="66"/>
    </row>
    <row r="222" spans="1:10" s="109" customFormat="1" ht="49.2">
      <c r="A222" s="148"/>
      <c r="B222" s="148"/>
      <c r="C222" s="66" t="s">
        <v>673</v>
      </c>
      <c r="D222" s="133" t="s">
        <v>668</v>
      </c>
      <c r="E222" s="115"/>
      <c r="F222" s="114">
        <v>500000</v>
      </c>
      <c r="G222" s="113">
        <v>500000</v>
      </c>
      <c r="H222" s="113"/>
      <c r="I222" s="18">
        <f t="shared" si="56"/>
        <v>1000000</v>
      </c>
      <c r="J222" s="66"/>
    </row>
    <row r="223" spans="1:10" s="110" customFormat="1" ht="49.2">
      <c r="A223" s="148"/>
      <c r="B223" s="148"/>
      <c r="C223" s="66" t="s">
        <v>674</v>
      </c>
      <c r="D223" s="133" t="s">
        <v>669</v>
      </c>
      <c r="E223" s="116"/>
      <c r="F223" s="26"/>
      <c r="G223" s="116">
        <v>4000000</v>
      </c>
      <c r="H223" s="116"/>
      <c r="I223" s="18">
        <f t="shared" si="56"/>
        <v>4000000</v>
      </c>
      <c r="J223" s="92"/>
    </row>
    <row r="224" spans="1:10" s="110" customFormat="1" ht="37.200000000000003">
      <c r="A224" s="149"/>
      <c r="B224" s="149"/>
      <c r="C224" s="66" t="s">
        <v>675</v>
      </c>
      <c r="D224" s="133" t="s">
        <v>670</v>
      </c>
      <c r="E224" s="116">
        <v>2060000</v>
      </c>
      <c r="F224" s="120"/>
      <c r="G224" s="121"/>
      <c r="H224" s="122"/>
      <c r="I224" s="18">
        <f t="shared" si="56"/>
        <v>2060000</v>
      </c>
      <c r="J224" s="118"/>
    </row>
    <row r="225" spans="1:10" s="65" customFormat="1" ht="49.2">
      <c r="A225" s="147"/>
      <c r="B225" s="147"/>
      <c r="C225" s="16" t="s">
        <v>635</v>
      </c>
      <c r="D225" s="91" t="s">
        <v>580</v>
      </c>
      <c r="E225" s="124">
        <f>SUM(E226:E228)</f>
        <v>930000</v>
      </c>
      <c r="F225" s="124">
        <f t="shared" ref="F225:H225" si="57">SUM(F226:F228)</f>
        <v>300000</v>
      </c>
      <c r="G225" s="124">
        <f t="shared" si="57"/>
        <v>0</v>
      </c>
      <c r="H225" s="124">
        <f t="shared" si="57"/>
        <v>0</v>
      </c>
      <c r="I225" s="124">
        <f t="shared" ref="I225:I228" si="58">SUM(E225:H225)</f>
        <v>1230000</v>
      </c>
      <c r="J225" s="91" t="s">
        <v>580</v>
      </c>
    </row>
    <row r="226" spans="1:10" s="109" customFormat="1" ht="37.200000000000003">
      <c r="A226" s="148"/>
      <c r="B226" s="148"/>
      <c r="C226" s="66" t="s">
        <v>679</v>
      </c>
      <c r="D226" s="77" t="s">
        <v>676</v>
      </c>
      <c r="E226" s="115">
        <v>300000</v>
      </c>
      <c r="F226" s="95">
        <v>300000</v>
      </c>
      <c r="G226" s="115"/>
      <c r="H226" s="115"/>
      <c r="I226" s="18">
        <f t="shared" si="58"/>
        <v>600000</v>
      </c>
      <c r="J226" s="66"/>
    </row>
    <row r="227" spans="1:10" s="109" customFormat="1" ht="49.2">
      <c r="A227" s="148"/>
      <c r="B227" s="148"/>
      <c r="C227" s="66" t="s">
        <v>680</v>
      </c>
      <c r="D227" s="133" t="s">
        <v>677</v>
      </c>
      <c r="E227" s="115">
        <v>280000</v>
      </c>
      <c r="F227" s="114"/>
      <c r="G227" s="113"/>
      <c r="H227" s="113"/>
      <c r="I227" s="18">
        <f t="shared" si="58"/>
        <v>280000</v>
      </c>
      <c r="J227" s="66"/>
    </row>
    <row r="228" spans="1:10" s="109" customFormat="1" ht="37.200000000000003">
      <c r="A228" s="149"/>
      <c r="B228" s="149"/>
      <c r="C228" s="66" t="s">
        <v>681</v>
      </c>
      <c r="D228" s="133" t="s">
        <v>678</v>
      </c>
      <c r="E228" s="115">
        <v>350000</v>
      </c>
      <c r="F228" s="114"/>
      <c r="G228" s="113"/>
      <c r="H228" s="113"/>
      <c r="I228" s="18">
        <f t="shared" si="58"/>
        <v>350000</v>
      </c>
      <c r="J228" s="66"/>
    </row>
    <row r="229" spans="1:10" s="65" customFormat="1">
      <c r="A229" s="143">
        <v>4</v>
      </c>
      <c r="B229" s="153" t="s">
        <v>138</v>
      </c>
      <c r="C229" s="16" t="s">
        <v>636</v>
      </c>
      <c r="D229" s="123" t="s">
        <v>296</v>
      </c>
      <c r="E229" s="124">
        <f>SUM(E230:E263)</f>
        <v>0</v>
      </c>
      <c r="F229" s="124">
        <f>SUM(F230:F263)</f>
        <v>86989000</v>
      </c>
      <c r="G229" s="124">
        <f>SUM(G230:G263)</f>
        <v>187496000</v>
      </c>
      <c r="H229" s="124">
        <f>SUM(H230:H263)</f>
        <v>326336000</v>
      </c>
      <c r="I229" s="124">
        <f t="shared" si="34"/>
        <v>600821000</v>
      </c>
      <c r="J229" s="62" t="s">
        <v>296</v>
      </c>
    </row>
    <row r="230" spans="1:10" s="65" customFormat="1" ht="98.4">
      <c r="A230" s="143"/>
      <c r="B230" s="153"/>
      <c r="C230" s="62" t="s">
        <v>338</v>
      </c>
      <c r="D230" s="91" t="s">
        <v>190</v>
      </c>
      <c r="E230" s="63"/>
      <c r="F230" s="79">
        <v>75989000</v>
      </c>
      <c r="G230" s="63">
        <v>151978000</v>
      </c>
      <c r="H230" s="63">
        <v>151978000</v>
      </c>
      <c r="I230" s="18">
        <f t="shared" ref="I230:I256" si="59">SUM(E230:H230)</f>
        <v>379945000</v>
      </c>
      <c r="J230" s="62"/>
    </row>
    <row r="231" spans="1:10" s="65" customFormat="1" ht="49.2">
      <c r="A231" s="143"/>
      <c r="B231" s="153"/>
      <c r="C231" s="62" t="s">
        <v>339</v>
      </c>
      <c r="D231" s="126" t="s">
        <v>372</v>
      </c>
      <c r="E231" s="63"/>
      <c r="F231" s="79"/>
      <c r="G231" s="63">
        <v>330000</v>
      </c>
      <c r="H231" s="63">
        <v>660000</v>
      </c>
      <c r="I231" s="18">
        <f t="shared" si="59"/>
        <v>990000</v>
      </c>
      <c r="J231" s="62"/>
    </row>
    <row r="232" spans="1:10" s="65" customFormat="1" ht="73.8">
      <c r="A232" s="143"/>
      <c r="B232" s="153"/>
      <c r="C232" s="62" t="s">
        <v>340</v>
      </c>
      <c r="D232" s="126" t="s">
        <v>373</v>
      </c>
      <c r="E232" s="63"/>
      <c r="F232" s="79"/>
      <c r="G232" s="63"/>
      <c r="H232" s="63">
        <f>9*480000</f>
        <v>4320000</v>
      </c>
      <c r="I232" s="18">
        <f t="shared" si="59"/>
        <v>4320000</v>
      </c>
      <c r="J232" s="62"/>
    </row>
    <row r="233" spans="1:10" s="65" customFormat="1" ht="49.2">
      <c r="A233" s="143"/>
      <c r="B233" s="153"/>
      <c r="C233" s="62" t="s">
        <v>341</v>
      </c>
      <c r="D233" s="126" t="s">
        <v>374</v>
      </c>
      <c r="E233" s="63"/>
      <c r="F233" s="79"/>
      <c r="G233" s="63">
        <v>2100000</v>
      </c>
      <c r="H233" s="63">
        <v>2160000</v>
      </c>
      <c r="I233" s="18">
        <f t="shared" si="59"/>
        <v>4260000</v>
      </c>
      <c r="J233" s="62"/>
    </row>
    <row r="234" spans="1:10" s="65" customFormat="1" ht="49.2">
      <c r="A234" s="143"/>
      <c r="B234" s="153"/>
      <c r="C234" s="62" t="s">
        <v>342</v>
      </c>
      <c r="D234" s="126" t="s">
        <v>375</v>
      </c>
      <c r="E234" s="63"/>
      <c r="F234" s="79">
        <v>6500000</v>
      </c>
      <c r="G234" s="63">
        <v>6500000</v>
      </c>
      <c r="H234" s="63">
        <v>6500000</v>
      </c>
      <c r="I234" s="18">
        <f t="shared" si="59"/>
        <v>19500000</v>
      </c>
      <c r="J234" s="62"/>
    </row>
    <row r="235" spans="1:10" s="109" customFormat="1" ht="73.8">
      <c r="A235" s="143"/>
      <c r="B235" s="153"/>
      <c r="C235" s="66" t="s">
        <v>343</v>
      </c>
      <c r="D235" s="126" t="s">
        <v>376</v>
      </c>
      <c r="E235" s="113"/>
      <c r="F235" s="95"/>
      <c r="G235" s="115">
        <v>4500000</v>
      </c>
      <c r="H235" s="115">
        <v>5400000</v>
      </c>
      <c r="I235" s="18">
        <f t="shared" si="59"/>
        <v>9900000</v>
      </c>
      <c r="J235" s="66"/>
    </row>
    <row r="236" spans="1:10" s="109" customFormat="1" ht="73.8">
      <c r="A236" s="143"/>
      <c r="B236" s="153"/>
      <c r="C236" s="66" t="s">
        <v>344</v>
      </c>
      <c r="D236" s="126" t="s">
        <v>377</v>
      </c>
      <c r="E236" s="63"/>
      <c r="F236" s="63"/>
      <c r="G236" s="63">
        <v>6000000</v>
      </c>
      <c r="H236" s="63">
        <v>300000</v>
      </c>
      <c r="I236" s="63">
        <f t="shared" si="59"/>
        <v>6300000</v>
      </c>
      <c r="J236" s="66"/>
    </row>
    <row r="237" spans="1:10" s="110" customFormat="1" ht="49.2">
      <c r="A237" s="143"/>
      <c r="B237" s="153"/>
      <c r="C237" s="66" t="s">
        <v>345</v>
      </c>
      <c r="D237" s="126" t="s">
        <v>378</v>
      </c>
      <c r="E237" s="63"/>
      <c r="F237" s="63"/>
      <c r="G237" s="63"/>
      <c r="H237" s="63">
        <v>750000</v>
      </c>
      <c r="I237" s="63">
        <f t="shared" si="59"/>
        <v>750000</v>
      </c>
      <c r="J237" s="92"/>
    </row>
    <row r="238" spans="1:10" s="110" customFormat="1" ht="49.2">
      <c r="A238" s="143"/>
      <c r="B238" s="153"/>
      <c r="C238" s="66" t="s">
        <v>346</v>
      </c>
      <c r="D238" s="126" t="s">
        <v>379</v>
      </c>
      <c r="E238" s="63"/>
      <c r="F238" s="63"/>
      <c r="G238" s="63">
        <v>360000</v>
      </c>
      <c r="H238" s="63">
        <v>1080000</v>
      </c>
      <c r="I238" s="63">
        <f t="shared" si="59"/>
        <v>1440000</v>
      </c>
      <c r="J238" s="118"/>
    </row>
    <row r="239" spans="1:10" s="75" customFormat="1" ht="73.8">
      <c r="A239" s="143"/>
      <c r="B239" s="153"/>
      <c r="C239" s="66" t="s">
        <v>347</v>
      </c>
      <c r="D239" s="126" t="s">
        <v>380</v>
      </c>
      <c r="E239" s="63"/>
      <c r="F239" s="63">
        <v>4500000</v>
      </c>
      <c r="G239" s="63">
        <v>4500000</v>
      </c>
      <c r="H239" s="63">
        <v>4500000</v>
      </c>
      <c r="I239" s="63">
        <f t="shared" si="59"/>
        <v>13500000</v>
      </c>
      <c r="J239" s="118"/>
    </row>
    <row r="240" spans="1:10" s="75" customFormat="1" ht="42">
      <c r="A240" s="143"/>
      <c r="B240" s="153"/>
      <c r="C240" s="66" t="s">
        <v>348</v>
      </c>
      <c r="D240" s="126" t="s">
        <v>381</v>
      </c>
      <c r="E240" s="63"/>
      <c r="F240" s="63"/>
      <c r="G240" s="63">
        <v>240000</v>
      </c>
      <c r="H240" s="63">
        <v>240000</v>
      </c>
      <c r="I240" s="63">
        <f t="shared" si="59"/>
        <v>480000</v>
      </c>
      <c r="J240" s="118"/>
    </row>
    <row r="241" spans="1:10" s="75" customFormat="1" ht="73.8">
      <c r="A241" s="143"/>
      <c r="B241" s="153"/>
      <c r="C241" s="66" t="s">
        <v>349</v>
      </c>
      <c r="D241" s="126" t="s">
        <v>382</v>
      </c>
      <c r="E241" s="63"/>
      <c r="F241" s="63"/>
      <c r="G241" s="63">
        <v>1200000</v>
      </c>
      <c r="H241" s="63">
        <v>1200000</v>
      </c>
      <c r="I241" s="63">
        <f t="shared" si="59"/>
        <v>2400000</v>
      </c>
      <c r="J241" s="118"/>
    </row>
    <row r="242" spans="1:10" s="75" customFormat="1" ht="123">
      <c r="A242" s="143"/>
      <c r="B242" s="153"/>
      <c r="C242" s="66" t="s">
        <v>350</v>
      </c>
      <c r="D242" s="126" t="s">
        <v>383</v>
      </c>
      <c r="E242" s="63"/>
      <c r="F242" s="63"/>
      <c r="G242" s="63"/>
      <c r="H242" s="63">
        <v>2000000</v>
      </c>
      <c r="I242" s="63">
        <f t="shared" si="59"/>
        <v>2000000</v>
      </c>
      <c r="J242" s="118"/>
    </row>
    <row r="243" spans="1:10" s="75" customFormat="1" ht="49.2">
      <c r="A243" s="143"/>
      <c r="B243" s="153"/>
      <c r="C243" s="66" t="s">
        <v>351</v>
      </c>
      <c r="D243" s="126" t="s">
        <v>384</v>
      </c>
      <c r="E243" s="63"/>
      <c r="F243" s="63"/>
      <c r="G243" s="63"/>
      <c r="H243" s="63">
        <f>24*1200000</f>
        <v>28800000</v>
      </c>
      <c r="I243" s="63">
        <f t="shared" si="59"/>
        <v>28800000</v>
      </c>
      <c r="J243" s="118"/>
    </row>
    <row r="244" spans="1:10" s="75" customFormat="1" ht="49.2">
      <c r="A244" s="143"/>
      <c r="B244" s="153"/>
      <c r="C244" s="66" t="s">
        <v>352</v>
      </c>
      <c r="D244" s="126" t="s">
        <v>385</v>
      </c>
      <c r="E244" s="63"/>
      <c r="F244" s="63"/>
      <c r="G244" s="63"/>
      <c r="H244" s="63">
        <v>130000</v>
      </c>
      <c r="I244" s="63">
        <f t="shared" si="59"/>
        <v>130000</v>
      </c>
      <c r="J244" s="118"/>
    </row>
    <row r="245" spans="1:10" s="75" customFormat="1" ht="49.2">
      <c r="A245" s="143"/>
      <c r="B245" s="153"/>
      <c r="C245" s="66" t="s">
        <v>353</v>
      </c>
      <c r="D245" s="126" t="s">
        <v>386</v>
      </c>
      <c r="E245" s="63"/>
      <c r="F245" s="63"/>
      <c r="G245" s="63"/>
      <c r="H245" s="63">
        <v>6000000</v>
      </c>
      <c r="I245" s="63">
        <f t="shared" si="59"/>
        <v>6000000</v>
      </c>
      <c r="J245" s="118"/>
    </row>
    <row r="246" spans="1:10" s="75" customFormat="1" ht="49.2">
      <c r="A246" s="143"/>
      <c r="B246" s="153"/>
      <c r="C246" s="66" t="s">
        <v>354</v>
      </c>
      <c r="D246" s="126" t="s">
        <v>244</v>
      </c>
      <c r="E246" s="63"/>
      <c r="F246" s="63"/>
      <c r="G246" s="63"/>
      <c r="H246" s="63">
        <v>3000000</v>
      </c>
      <c r="I246" s="63">
        <f t="shared" si="59"/>
        <v>3000000</v>
      </c>
      <c r="J246" s="118"/>
    </row>
    <row r="247" spans="1:10" s="75" customFormat="1" ht="42">
      <c r="A247" s="143"/>
      <c r="B247" s="153"/>
      <c r="C247" s="66" t="s">
        <v>355</v>
      </c>
      <c r="D247" s="126" t="s">
        <v>387</v>
      </c>
      <c r="E247" s="63"/>
      <c r="F247" s="63"/>
      <c r="G247" s="63"/>
      <c r="H247" s="63">
        <v>38000000</v>
      </c>
      <c r="I247" s="63">
        <f t="shared" si="59"/>
        <v>38000000</v>
      </c>
      <c r="J247" s="118"/>
    </row>
    <row r="248" spans="1:10" s="75" customFormat="1" ht="42">
      <c r="A248" s="143"/>
      <c r="B248" s="153"/>
      <c r="C248" s="66" t="s">
        <v>356</v>
      </c>
      <c r="D248" s="126" t="s">
        <v>388</v>
      </c>
      <c r="E248" s="63"/>
      <c r="F248" s="63"/>
      <c r="G248" s="63"/>
      <c r="H248" s="63">
        <v>4250000</v>
      </c>
      <c r="I248" s="63">
        <f t="shared" si="59"/>
        <v>4250000</v>
      </c>
      <c r="J248" s="118"/>
    </row>
    <row r="249" spans="1:10" s="75" customFormat="1" ht="73.8">
      <c r="A249" s="143"/>
      <c r="B249" s="153"/>
      <c r="C249" s="66" t="s">
        <v>357</v>
      </c>
      <c r="D249" s="126" t="s">
        <v>389</v>
      </c>
      <c r="E249" s="63"/>
      <c r="F249" s="63"/>
      <c r="G249" s="63">
        <v>1400000</v>
      </c>
      <c r="H249" s="63">
        <v>1400000</v>
      </c>
      <c r="I249" s="63">
        <f t="shared" si="59"/>
        <v>2800000</v>
      </c>
      <c r="J249" s="118"/>
    </row>
    <row r="250" spans="1:10" s="75" customFormat="1" ht="98.4">
      <c r="A250" s="143"/>
      <c r="B250" s="153"/>
      <c r="C250" s="66" t="s">
        <v>358</v>
      </c>
      <c r="D250" s="126" t="s">
        <v>390</v>
      </c>
      <c r="E250" s="63"/>
      <c r="F250" s="63"/>
      <c r="G250" s="63"/>
      <c r="H250" s="63">
        <v>12400000</v>
      </c>
      <c r="I250" s="63">
        <f t="shared" si="59"/>
        <v>12400000</v>
      </c>
      <c r="J250" s="118"/>
    </row>
    <row r="251" spans="1:10" s="75" customFormat="1" ht="73.8">
      <c r="A251" s="143"/>
      <c r="B251" s="153"/>
      <c r="C251" s="66" t="s">
        <v>359</v>
      </c>
      <c r="D251" s="126" t="s">
        <v>391</v>
      </c>
      <c r="E251" s="63"/>
      <c r="F251" s="63"/>
      <c r="G251" s="63"/>
      <c r="H251" s="63">
        <v>8500000</v>
      </c>
      <c r="I251" s="63">
        <f t="shared" si="59"/>
        <v>8500000</v>
      </c>
      <c r="J251" s="118"/>
    </row>
    <row r="252" spans="1:10" s="75" customFormat="1" ht="49.2">
      <c r="A252" s="143"/>
      <c r="B252" s="153"/>
      <c r="C252" s="73" t="s">
        <v>360</v>
      </c>
      <c r="D252" s="126" t="s">
        <v>392</v>
      </c>
      <c r="E252" s="63"/>
      <c r="F252" s="63"/>
      <c r="G252" s="63">
        <v>3060000</v>
      </c>
      <c r="H252" s="63"/>
      <c r="I252" s="63">
        <f t="shared" si="59"/>
        <v>3060000</v>
      </c>
      <c r="J252" s="118"/>
    </row>
    <row r="253" spans="1:10" s="75" customFormat="1" ht="49.2">
      <c r="A253" s="143"/>
      <c r="B253" s="153"/>
      <c r="C253" s="73" t="s">
        <v>361</v>
      </c>
      <c r="D253" s="126" t="s">
        <v>393</v>
      </c>
      <c r="E253" s="63"/>
      <c r="F253" s="63"/>
      <c r="G253" s="63"/>
      <c r="H253" s="63">
        <v>3600000</v>
      </c>
      <c r="I253" s="63">
        <f t="shared" si="59"/>
        <v>3600000</v>
      </c>
      <c r="J253" s="92"/>
    </row>
    <row r="254" spans="1:10" s="75" customFormat="1" ht="73.8">
      <c r="A254" s="143"/>
      <c r="B254" s="153"/>
      <c r="C254" s="73" t="s">
        <v>362</v>
      </c>
      <c r="D254" s="126" t="s">
        <v>394</v>
      </c>
      <c r="E254" s="63"/>
      <c r="F254" s="63"/>
      <c r="G254" s="63"/>
      <c r="H254" s="63">
        <v>6180000</v>
      </c>
      <c r="I254" s="63">
        <f t="shared" si="59"/>
        <v>6180000</v>
      </c>
      <c r="J254" s="92"/>
    </row>
    <row r="255" spans="1:10" s="75" customFormat="1" ht="42">
      <c r="A255" s="143"/>
      <c r="B255" s="153"/>
      <c r="C255" s="73" t="s">
        <v>363</v>
      </c>
      <c r="D255" s="126" t="s">
        <v>395</v>
      </c>
      <c r="E255" s="63"/>
      <c r="F255" s="63"/>
      <c r="G255" s="63"/>
      <c r="H255" s="63">
        <v>2900000</v>
      </c>
      <c r="I255" s="63">
        <f t="shared" si="59"/>
        <v>2900000</v>
      </c>
      <c r="J255" s="92"/>
    </row>
    <row r="256" spans="1:10" s="75" customFormat="1" ht="73.8">
      <c r="A256" s="143"/>
      <c r="B256" s="153"/>
      <c r="C256" s="73" t="s">
        <v>364</v>
      </c>
      <c r="D256" s="126" t="s">
        <v>301</v>
      </c>
      <c r="E256" s="63"/>
      <c r="F256" s="63"/>
      <c r="G256" s="63">
        <v>2500000</v>
      </c>
      <c r="H256" s="63"/>
      <c r="I256" s="63">
        <f t="shared" si="59"/>
        <v>2500000</v>
      </c>
      <c r="J256" s="92"/>
    </row>
    <row r="257" spans="1:10" s="75" customFormat="1" ht="42">
      <c r="A257" s="143"/>
      <c r="B257" s="153"/>
      <c r="C257" s="66" t="s">
        <v>365</v>
      </c>
      <c r="D257" s="126" t="s">
        <v>396</v>
      </c>
      <c r="E257" s="63"/>
      <c r="F257" s="63"/>
      <c r="G257" s="63"/>
      <c r="H257" s="63">
        <f>24*350000</f>
        <v>8400000</v>
      </c>
      <c r="I257" s="63">
        <f t="shared" ref="I257:I274" si="60">SUM(E257:H257)</f>
        <v>8400000</v>
      </c>
      <c r="J257" s="118"/>
    </row>
    <row r="258" spans="1:10" s="75" customFormat="1" ht="73.8">
      <c r="A258" s="143"/>
      <c r="B258" s="153"/>
      <c r="C258" s="66" t="s">
        <v>366</v>
      </c>
      <c r="D258" s="126" t="s">
        <v>397</v>
      </c>
      <c r="E258" s="63"/>
      <c r="F258" s="63"/>
      <c r="G258" s="63"/>
      <c r="H258" s="63">
        <f>124*35000</f>
        <v>4340000</v>
      </c>
      <c r="I258" s="63">
        <f t="shared" si="60"/>
        <v>4340000</v>
      </c>
      <c r="J258" s="118"/>
    </row>
    <row r="259" spans="1:10" s="75" customFormat="1" ht="49.2">
      <c r="A259" s="143"/>
      <c r="B259" s="153"/>
      <c r="C259" s="66" t="s">
        <v>367</v>
      </c>
      <c r="D259" s="126" t="s">
        <v>398</v>
      </c>
      <c r="E259" s="63"/>
      <c r="F259" s="63"/>
      <c r="G259" s="63"/>
      <c r="H259" s="63">
        <f>24*155000</f>
        <v>3720000</v>
      </c>
      <c r="I259" s="63">
        <f t="shared" si="60"/>
        <v>3720000</v>
      </c>
      <c r="J259" s="118"/>
    </row>
    <row r="260" spans="1:10" s="75" customFormat="1" ht="49.2">
      <c r="A260" s="143"/>
      <c r="B260" s="153"/>
      <c r="C260" s="66" t="s">
        <v>368</v>
      </c>
      <c r="D260" s="126" t="s">
        <v>399</v>
      </c>
      <c r="E260" s="63"/>
      <c r="F260" s="63"/>
      <c r="G260" s="63">
        <v>78000</v>
      </c>
      <c r="H260" s="63">
        <v>78000</v>
      </c>
      <c r="I260" s="63">
        <f t="shared" si="60"/>
        <v>156000</v>
      </c>
      <c r="J260" s="118"/>
    </row>
    <row r="261" spans="1:10" s="75" customFormat="1" ht="42">
      <c r="A261" s="143"/>
      <c r="B261" s="153"/>
      <c r="C261" s="66" t="s">
        <v>369</v>
      </c>
      <c r="D261" s="126" t="s">
        <v>400</v>
      </c>
      <c r="E261" s="63"/>
      <c r="F261" s="63"/>
      <c r="G261" s="63">
        <v>1500000</v>
      </c>
      <c r="H261" s="63">
        <v>1500000</v>
      </c>
      <c r="I261" s="63">
        <f t="shared" si="60"/>
        <v>3000000</v>
      </c>
      <c r="J261" s="118"/>
    </row>
    <row r="262" spans="1:10" s="75" customFormat="1" ht="73.8">
      <c r="A262" s="143"/>
      <c r="B262" s="153"/>
      <c r="C262" s="66" t="s">
        <v>370</v>
      </c>
      <c r="D262" s="126" t="s">
        <v>401</v>
      </c>
      <c r="E262" s="63"/>
      <c r="F262" s="63"/>
      <c r="G262" s="63">
        <v>1250000</v>
      </c>
      <c r="H262" s="63">
        <v>1250000</v>
      </c>
      <c r="I262" s="63">
        <f t="shared" si="60"/>
        <v>2500000</v>
      </c>
      <c r="J262" s="118"/>
    </row>
    <row r="263" spans="1:10" s="75" customFormat="1" ht="49.2">
      <c r="A263" s="143"/>
      <c r="B263" s="153"/>
      <c r="C263" s="73" t="s">
        <v>371</v>
      </c>
      <c r="D263" s="126" t="s">
        <v>402</v>
      </c>
      <c r="E263" s="63"/>
      <c r="F263" s="63"/>
      <c r="G263" s="63"/>
      <c r="H263" s="63">
        <v>10800000</v>
      </c>
      <c r="I263" s="63">
        <f t="shared" si="60"/>
        <v>10800000</v>
      </c>
      <c r="J263" s="118"/>
    </row>
    <row r="264" spans="1:10" s="65" customFormat="1">
      <c r="A264" s="143"/>
      <c r="B264" s="147"/>
      <c r="C264" s="16" t="s">
        <v>682</v>
      </c>
      <c r="D264" s="123" t="s">
        <v>685</v>
      </c>
      <c r="E264" s="124">
        <f>SUM(E265:E273)</f>
        <v>0</v>
      </c>
      <c r="F264" s="124">
        <f t="shared" ref="F264:H264" si="61">SUM(F265:F273)</f>
        <v>28749640</v>
      </c>
      <c r="G264" s="124">
        <f t="shared" si="61"/>
        <v>57499280</v>
      </c>
      <c r="H264" s="124">
        <f t="shared" si="61"/>
        <v>64554280</v>
      </c>
      <c r="I264" s="124">
        <f t="shared" si="60"/>
        <v>150803200</v>
      </c>
      <c r="J264" s="62" t="s">
        <v>685</v>
      </c>
    </row>
    <row r="265" spans="1:10" s="65" customFormat="1" ht="73.8">
      <c r="A265" s="143"/>
      <c r="B265" s="148"/>
      <c r="C265" s="62" t="s">
        <v>440</v>
      </c>
      <c r="D265" s="91" t="s">
        <v>421</v>
      </c>
      <c r="E265" s="63"/>
      <c r="F265" s="79">
        <v>28749640</v>
      </c>
      <c r="G265" s="63">
        <v>57499280</v>
      </c>
      <c r="H265" s="63">
        <v>57499280</v>
      </c>
      <c r="I265" s="18">
        <f t="shared" si="60"/>
        <v>143748200</v>
      </c>
      <c r="J265" s="62"/>
    </row>
    <row r="266" spans="1:10" s="65" customFormat="1">
      <c r="A266" s="143"/>
      <c r="B266" s="148"/>
      <c r="C266" s="62" t="s">
        <v>441</v>
      </c>
      <c r="D266" s="126" t="s">
        <v>422</v>
      </c>
      <c r="E266" s="63"/>
      <c r="F266" s="79"/>
      <c r="G266" s="63"/>
      <c r="H266" s="63">
        <v>550000</v>
      </c>
      <c r="I266" s="18">
        <f t="shared" si="60"/>
        <v>550000</v>
      </c>
      <c r="J266" s="62"/>
    </row>
    <row r="267" spans="1:10" s="65" customFormat="1" ht="49.2">
      <c r="A267" s="143"/>
      <c r="B267" s="148"/>
      <c r="C267" s="62" t="s">
        <v>442</v>
      </c>
      <c r="D267" s="126" t="s">
        <v>423</v>
      </c>
      <c r="E267" s="63"/>
      <c r="F267" s="79"/>
      <c r="G267" s="63"/>
      <c r="H267" s="63">
        <v>350000</v>
      </c>
      <c r="I267" s="18">
        <f t="shared" si="60"/>
        <v>350000</v>
      </c>
      <c r="J267" s="62"/>
    </row>
    <row r="268" spans="1:10" s="65" customFormat="1" ht="49.2">
      <c r="A268" s="143"/>
      <c r="B268" s="148"/>
      <c r="C268" s="62" t="s">
        <v>443</v>
      </c>
      <c r="D268" s="126" t="s">
        <v>423</v>
      </c>
      <c r="E268" s="63"/>
      <c r="F268" s="79"/>
      <c r="G268" s="63"/>
      <c r="H268" s="63">
        <v>350000</v>
      </c>
      <c r="I268" s="18">
        <f t="shared" si="60"/>
        <v>350000</v>
      </c>
      <c r="J268" s="62"/>
    </row>
    <row r="269" spans="1:10" s="65" customFormat="1" ht="49.2">
      <c r="A269" s="143"/>
      <c r="B269" s="148"/>
      <c r="C269" s="62" t="s">
        <v>444</v>
      </c>
      <c r="D269" s="126" t="s">
        <v>424</v>
      </c>
      <c r="E269" s="63"/>
      <c r="F269" s="79"/>
      <c r="G269" s="63"/>
      <c r="H269" s="63">
        <v>1500000</v>
      </c>
      <c r="I269" s="18">
        <f t="shared" si="60"/>
        <v>1500000</v>
      </c>
      <c r="J269" s="62"/>
    </row>
    <row r="270" spans="1:10" s="109" customFormat="1" ht="49.2">
      <c r="A270" s="143"/>
      <c r="B270" s="148"/>
      <c r="C270" s="66" t="s">
        <v>445</v>
      </c>
      <c r="D270" s="126" t="s">
        <v>425</v>
      </c>
      <c r="E270" s="113"/>
      <c r="F270" s="95"/>
      <c r="G270" s="115"/>
      <c r="H270" s="115">
        <v>160000</v>
      </c>
      <c r="I270" s="18">
        <f t="shared" si="60"/>
        <v>160000</v>
      </c>
      <c r="J270" s="66"/>
    </row>
    <row r="271" spans="1:10" s="109" customFormat="1" ht="49.2">
      <c r="A271" s="143"/>
      <c r="B271" s="148"/>
      <c r="C271" s="66" t="s">
        <v>446</v>
      </c>
      <c r="D271" s="126" t="s">
        <v>426</v>
      </c>
      <c r="E271" s="63"/>
      <c r="F271" s="63"/>
      <c r="G271" s="63"/>
      <c r="H271" s="63">
        <v>70000</v>
      </c>
      <c r="I271" s="63">
        <f t="shared" si="60"/>
        <v>70000</v>
      </c>
      <c r="J271" s="66"/>
    </row>
    <row r="272" spans="1:10" s="110" customFormat="1" ht="49.2">
      <c r="A272" s="143"/>
      <c r="B272" s="148"/>
      <c r="C272" s="66" t="s">
        <v>447</v>
      </c>
      <c r="D272" s="126" t="s">
        <v>427</v>
      </c>
      <c r="E272" s="63"/>
      <c r="F272" s="63"/>
      <c r="G272" s="63"/>
      <c r="H272" s="63">
        <v>75000</v>
      </c>
      <c r="I272" s="63">
        <f t="shared" si="60"/>
        <v>75000</v>
      </c>
      <c r="J272" s="92"/>
    </row>
    <row r="273" spans="1:10" s="110" customFormat="1" ht="73.8">
      <c r="A273" s="143"/>
      <c r="B273" s="149"/>
      <c r="C273" s="66" t="s">
        <v>448</v>
      </c>
      <c r="D273" s="126" t="s">
        <v>428</v>
      </c>
      <c r="E273" s="63"/>
      <c r="F273" s="63"/>
      <c r="G273" s="63"/>
      <c r="H273" s="63">
        <v>4000000</v>
      </c>
      <c r="I273" s="63">
        <f t="shared" si="60"/>
        <v>4000000</v>
      </c>
      <c r="J273" s="118"/>
    </row>
    <row r="274" spans="1:10" s="65" customFormat="1">
      <c r="A274" s="143"/>
      <c r="B274" s="144"/>
      <c r="C274" s="16" t="s">
        <v>683</v>
      </c>
      <c r="D274" s="123" t="s">
        <v>488</v>
      </c>
      <c r="E274" s="124">
        <f>SUM(E275:E276)</f>
        <v>0</v>
      </c>
      <c r="F274" s="124">
        <f t="shared" ref="F274:H274" si="62">SUM(F275:F276)</f>
        <v>1500000</v>
      </c>
      <c r="G274" s="124">
        <f t="shared" si="62"/>
        <v>30300000</v>
      </c>
      <c r="H274" s="124">
        <f t="shared" si="62"/>
        <v>0</v>
      </c>
      <c r="I274" s="124">
        <f t="shared" si="60"/>
        <v>31800000</v>
      </c>
      <c r="J274" s="62" t="s">
        <v>488</v>
      </c>
    </row>
    <row r="275" spans="1:10" s="65" customFormat="1" ht="73.8">
      <c r="A275" s="143"/>
      <c r="B275" s="145"/>
      <c r="C275" s="62" t="s">
        <v>450</v>
      </c>
      <c r="D275" s="91" t="s">
        <v>449</v>
      </c>
      <c r="E275" s="63"/>
      <c r="F275" s="79"/>
      <c r="G275" s="63">
        <v>30300000</v>
      </c>
      <c r="H275" s="63"/>
      <c r="I275" s="18">
        <f t="shared" ref="I275:I285" si="63">SUM(E275:H275)</f>
        <v>30300000</v>
      </c>
      <c r="J275" s="62"/>
    </row>
    <row r="276" spans="1:10" s="65" customFormat="1" ht="49.2">
      <c r="A276" s="143"/>
      <c r="B276" s="146"/>
      <c r="C276" s="129" t="s">
        <v>451</v>
      </c>
      <c r="D276" s="62" t="s">
        <v>424</v>
      </c>
      <c r="E276" s="63"/>
      <c r="F276" s="79">
        <v>1500000</v>
      </c>
      <c r="G276" s="63"/>
      <c r="H276" s="63"/>
      <c r="I276" s="18">
        <f t="shared" si="63"/>
        <v>1500000</v>
      </c>
      <c r="J276" s="62"/>
    </row>
    <row r="277" spans="1:10" s="65" customFormat="1">
      <c r="A277" s="143"/>
      <c r="B277" s="147"/>
      <c r="C277" s="16" t="s">
        <v>684</v>
      </c>
      <c r="D277" s="123" t="s">
        <v>464</v>
      </c>
      <c r="E277" s="124">
        <f>SUM(E278:E291)</f>
        <v>0</v>
      </c>
      <c r="F277" s="124">
        <f t="shared" ref="F277:H277" si="64">SUM(F278:F291)</f>
        <v>22295100</v>
      </c>
      <c r="G277" s="124">
        <f t="shared" si="64"/>
        <v>0</v>
      </c>
      <c r="H277" s="124">
        <f t="shared" si="64"/>
        <v>0</v>
      </c>
      <c r="I277" s="124">
        <f t="shared" ref="I277:I291" si="65">SUM(E277:H277)</f>
        <v>22295100</v>
      </c>
      <c r="J277" s="81" t="s">
        <v>464</v>
      </c>
    </row>
    <row r="278" spans="1:10" s="65" customFormat="1" ht="73.8">
      <c r="A278" s="143"/>
      <c r="B278" s="148"/>
      <c r="C278" s="62" t="s">
        <v>465</v>
      </c>
      <c r="D278" s="91" t="s">
        <v>452</v>
      </c>
      <c r="E278" s="63"/>
      <c r="F278" s="63">
        <v>3610000</v>
      </c>
      <c r="G278" s="63"/>
      <c r="H278" s="63"/>
      <c r="I278" s="18">
        <f t="shared" si="63"/>
        <v>3610000</v>
      </c>
      <c r="J278" s="62"/>
    </row>
    <row r="279" spans="1:10" s="65" customFormat="1" ht="49.2">
      <c r="A279" s="143"/>
      <c r="B279" s="148"/>
      <c r="C279" s="62" t="s">
        <v>466</v>
      </c>
      <c r="D279" s="91" t="s">
        <v>453</v>
      </c>
      <c r="E279" s="63"/>
      <c r="F279" s="63">
        <v>2060000</v>
      </c>
      <c r="G279" s="63"/>
      <c r="H279" s="63"/>
      <c r="I279" s="18">
        <f t="shared" si="63"/>
        <v>2060000</v>
      </c>
      <c r="J279" s="62"/>
    </row>
    <row r="280" spans="1:10" s="65" customFormat="1" ht="49.2">
      <c r="A280" s="143"/>
      <c r="B280" s="148"/>
      <c r="C280" s="62" t="s">
        <v>467</v>
      </c>
      <c r="D280" s="91" t="s">
        <v>454</v>
      </c>
      <c r="E280" s="63"/>
      <c r="F280" s="63">
        <v>450000</v>
      </c>
      <c r="G280" s="63"/>
      <c r="H280" s="63"/>
      <c r="I280" s="18">
        <f t="shared" si="63"/>
        <v>450000</v>
      </c>
      <c r="J280" s="62"/>
    </row>
    <row r="281" spans="1:10" s="65" customFormat="1" ht="73.8">
      <c r="A281" s="143"/>
      <c r="B281" s="148"/>
      <c r="C281" s="62" t="s">
        <v>468</v>
      </c>
      <c r="D281" s="91" t="s">
        <v>455</v>
      </c>
      <c r="E281" s="63"/>
      <c r="F281" s="63">
        <v>1300000</v>
      </c>
      <c r="G281" s="63"/>
      <c r="H281" s="63"/>
      <c r="I281" s="18">
        <f t="shared" si="63"/>
        <v>1300000</v>
      </c>
      <c r="J281" s="62"/>
    </row>
    <row r="282" spans="1:10" s="65" customFormat="1" ht="73.8">
      <c r="A282" s="143"/>
      <c r="B282" s="148"/>
      <c r="C282" s="62" t="s">
        <v>469</v>
      </c>
      <c r="D282" s="91" t="s">
        <v>456</v>
      </c>
      <c r="E282" s="63"/>
      <c r="F282" s="63">
        <v>2500000</v>
      </c>
      <c r="G282" s="63"/>
      <c r="H282" s="63"/>
      <c r="I282" s="18">
        <f t="shared" si="63"/>
        <v>2500000</v>
      </c>
      <c r="J282" s="62"/>
    </row>
    <row r="283" spans="1:10" s="65" customFormat="1" ht="98.4">
      <c r="A283" s="143"/>
      <c r="B283" s="148"/>
      <c r="C283" s="62" t="s">
        <v>470</v>
      </c>
      <c r="D283" s="91" t="s">
        <v>457</v>
      </c>
      <c r="E283" s="63"/>
      <c r="F283" s="63">
        <v>1760000</v>
      </c>
      <c r="G283" s="63"/>
      <c r="H283" s="63"/>
      <c r="I283" s="18">
        <f t="shared" si="63"/>
        <v>1760000</v>
      </c>
      <c r="J283" s="62"/>
    </row>
    <row r="284" spans="1:10" s="65" customFormat="1" ht="49.2">
      <c r="A284" s="143"/>
      <c r="B284" s="148"/>
      <c r="C284" s="62" t="s">
        <v>471</v>
      </c>
      <c r="D284" s="91" t="s">
        <v>458</v>
      </c>
      <c r="E284" s="63"/>
      <c r="F284" s="63">
        <v>1450000</v>
      </c>
      <c r="G284" s="63"/>
      <c r="H284" s="63"/>
      <c r="I284" s="18">
        <f t="shared" si="63"/>
        <v>1450000</v>
      </c>
      <c r="J284" s="62"/>
    </row>
    <row r="285" spans="1:10" s="65" customFormat="1">
      <c r="A285" s="143"/>
      <c r="B285" s="148"/>
      <c r="C285" s="62" t="s">
        <v>472</v>
      </c>
      <c r="D285" s="91" t="s">
        <v>459</v>
      </c>
      <c r="E285" s="63"/>
      <c r="F285" s="63">
        <v>500000</v>
      </c>
      <c r="G285" s="63"/>
      <c r="H285" s="63"/>
      <c r="I285" s="18">
        <f t="shared" si="63"/>
        <v>500000</v>
      </c>
      <c r="J285" s="62"/>
    </row>
    <row r="286" spans="1:10" s="65" customFormat="1">
      <c r="A286" s="143"/>
      <c r="B286" s="148"/>
      <c r="C286" s="62" t="s">
        <v>473</v>
      </c>
      <c r="D286" s="91" t="s">
        <v>424</v>
      </c>
      <c r="E286" s="63"/>
      <c r="F286" s="79">
        <v>1500000</v>
      </c>
      <c r="G286" s="63"/>
      <c r="H286" s="63"/>
      <c r="I286" s="18">
        <f t="shared" si="65"/>
        <v>1500000</v>
      </c>
      <c r="J286" s="62"/>
    </row>
    <row r="287" spans="1:10" s="65" customFormat="1" ht="49.2">
      <c r="A287" s="143"/>
      <c r="B287" s="148"/>
      <c r="C287" s="62" t="s">
        <v>474</v>
      </c>
      <c r="D287" s="126" t="s">
        <v>460</v>
      </c>
      <c r="E287" s="63"/>
      <c r="F287" s="79">
        <v>800000</v>
      </c>
      <c r="G287" s="63"/>
      <c r="H287" s="63"/>
      <c r="I287" s="18">
        <f t="shared" si="65"/>
        <v>800000</v>
      </c>
      <c r="J287" s="62"/>
    </row>
    <row r="288" spans="1:10" s="65" customFormat="1" ht="49.2">
      <c r="A288" s="143"/>
      <c r="B288" s="148"/>
      <c r="C288" s="62" t="s">
        <v>475</v>
      </c>
      <c r="D288" s="126" t="s">
        <v>461</v>
      </c>
      <c r="E288" s="63"/>
      <c r="F288" s="79">
        <v>1700000</v>
      </c>
      <c r="G288" s="63"/>
      <c r="H288" s="63"/>
      <c r="I288" s="18">
        <f t="shared" si="65"/>
        <v>1700000</v>
      </c>
      <c r="J288" s="62"/>
    </row>
    <row r="289" spans="1:10" s="65" customFormat="1" ht="73.8">
      <c r="A289" s="143"/>
      <c r="B289" s="148"/>
      <c r="C289" s="62" t="s">
        <v>476</v>
      </c>
      <c r="D289" s="126" t="s">
        <v>462</v>
      </c>
      <c r="E289" s="63"/>
      <c r="F289" s="79">
        <v>4120000</v>
      </c>
      <c r="G289" s="63"/>
      <c r="H289" s="63"/>
      <c r="I289" s="18">
        <f t="shared" si="65"/>
        <v>4120000</v>
      </c>
      <c r="J289" s="62"/>
    </row>
    <row r="290" spans="1:10" s="65" customFormat="1" ht="73.8">
      <c r="A290" s="143"/>
      <c r="B290" s="148"/>
      <c r="C290" s="62" t="s">
        <v>477</v>
      </c>
      <c r="D290" s="126" t="s">
        <v>463</v>
      </c>
      <c r="E290" s="63"/>
      <c r="F290" s="79">
        <v>475100</v>
      </c>
      <c r="G290" s="63"/>
      <c r="H290" s="63"/>
      <c r="I290" s="18">
        <f t="shared" si="65"/>
        <v>475100</v>
      </c>
      <c r="J290" s="62"/>
    </row>
    <row r="291" spans="1:10" s="109" customFormat="1" ht="49.2">
      <c r="A291" s="143"/>
      <c r="B291" s="149"/>
      <c r="C291" s="66" t="s">
        <v>478</v>
      </c>
      <c r="D291" s="126" t="s">
        <v>426</v>
      </c>
      <c r="E291" s="113"/>
      <c r="F291" s="95">
        <v>70000</v>
      </c>
      <c r="G291" s="115"/>
      <c r="H291" s="115"/>
      <c r="I291" s="18">
        <f t="shared" si="65"/>
        <v>70000</v>
      </c>
      <c r="J291" s="66"/>
    </row>
    <row r="292" spans="1:10" s="65" customFormat="1">
      <c r="A292" s="144"/>
      <c r="B292" s="143"/>
      <c r="C292" s="16" t="s">
        <v>687</v>
      </c>
      <c r="D292" s="123" t="s">
        <v>686</v>
      </c>
      <c r="E292" s="124">
        <f>SUM(E293:E298)</f>
        <v>0</v>
      </c>
      <c r="F292" s="124">
        <f t="shared" ref="F292:H292" si="66">SUM(F293:F298)</f>
        <v>7950000</v>
      </c>
      <c r="G292" s="124">
        <f t="shared" si="66"/>
        <v>0</v>
      </c>
      <c r="H292" s="124">
        <f t="shared" si="66"/>
        <v>0</v>
      </c>
      <c r="I292" s="124">
        <f t="shared" ref="I292:I298" si="67">SUM(E292:H292)</f>
        <v>7950000</v>
      </c>
      <c r="J292" s="81" t="s">
        <v>686</v>
      </c>
    </row>
    <row r="293" spans="1:10" s="65" customFormat="1" ht="49.2">
      <c r="A293" s="145"/>
      <c r="B293" s="143"/>
      <c r="C293" s="62" t="s">
        <v>482</v>
      </c>
      <c r="D293" s="91" t="s">
        <v>424</v>
      </c>
      <c r="E293" s="63"/>
      <c r="F293" s="63">
        <v>1500000</v>
      </c>
      <c r="G293" s="63"/>
      <c r="H293" s="63"/>
      <c r="I293" s="18">
        <f t="shared" si="67"/>
        <v>1500000</v>
      </c>
      <c r="J293" s="62"/>
    </row>
    <row r="294" spans="1:10" s="65" customFormat="1">
      <c r="A294" s="145"/>
      <c r="B294" s="143"/>
      <c r="C294" s="62" t="s">
        <v>483</v>
      </c>
      <c r="D294" s="91" t="s">
        <v>479</v>
      </c>
      <c r="E294" s="63"/>
      <c r="F294" s="63">
        <v>2800000</v>
      </c>
      <c r="G294" s="63"/>
      <c r="H294" s="63"/>
      <c r="I294" s="18">
        <f t="shared" si="67"/>
        <v>2800000</v>
      </c>
      <c r="J294" s="62"/>
    </row>
    <row r="295" spans="1:10" s="65" customFormat="1">
      <c r="A295" s="145"/>
      <c r="B295" s="143"/>
      <c r="C295" s="62" t="s">
        <v>484</v>
      </c>
      <c r="D295" s="91" t="s">
        <v>424</v>
      </c>
      <c r="E295" s="63"/>
      <c r="F295" s="63">
        <v>1500000</v>
      </c>
      <c r="G295" s="63"/>
      <c r="H295" s="63"/>
      <c r="I295" s="18">
        <f t="shared" si="67"/>
        <v>1500000</v>
      </c>
      <c r="J295" s="62"/>
    </row>
    <row r="296" spans="1:10" s="65" customFormat="1">
      <c r="A296" s="145"/>
      <c r="B296" s="143"/>
      <c r="C296" s="62" t="s">
        <v>485</v>
      </c>
      <c r="D296" s="91" t="s">
        <v>480</v>
      </c>
      <c r="E296" s="63"/>
      <c r="F296" s="63">
        <v>1000000</v>
      </c>
      <c r="G296" s="63"/>
      <c r="H296" s="63"/>
      <c r="I296" s="18">
        <f t="shared" si="67"/>
        <v>1000000</v>
      </c>
      <c r="J296" s="62"/>
    </row>
    <row r="297" spans="1:10" s="65" customFormat="1" ht="73.8">
      <c r="A297" s="145"/>
      <c r="B297" s="143"/>
      <c r="C297" s="62" t="s">
        <v>486</v>
      </c>
      <c r="D297" s="91" t="s">
        <v>481</v>
      </c>
      <c r="E297" s="63"/>
      <c r="F297" s="63">
        <v>150000</v>
      </c>
      <c r="G297" s="63"/>
      <c r="H297" s="63"/>
      <c r="I297" s="18">
        <f t="shared" si="67"/>
        <v>150000</v>
      </c>
      <c r="J297" s="62"/>
    </row>
    <row r="298" spans="1:10" s="65" customFormat="1">
      <c r="A298" s="146"/>
      <c r="B298" s="143"/>
      <c r="C298" s="62" t="s">
        <v>487</v>
      </c>
      <c r="D298" s="91" t="s">
        <v>480</v>
      </c>
      <c r="E298" s="63"/>
      <c r="F298" s="63">
        <v>1000000</v>
      </c>
      <c r="G298" s="63"/>
      <c r="H298" s="63"/>
      <c r="I298" s="18">
        <f t="shared" si="67"/>
        <v>1000000</v>
      </c>
      <c r="J298" s="62"/>
    </row>
    <row r="299" spans="1:10" s="5" customFormat="1">
      <c r="A299" s="150" t="s">
        <v>9</v>
      </c>
      <c r="B299" s="151"/>
      <c r="C299" s="151"/>
      <c r="D299" s="152"/>
      <c r="E299" s="27">
        <f>E17+E25+E34+E58+E62+E67+E71+E79+E91+E94+E97+E107+E118+E131+E145+E151+E162+E195+E200+E202+E208+E213+E219+E225+E229+E264+E274+E277+E292</f>
        <v>150334100</v>
      </c>
      <c r="F299" s="27">
        <f>F6+F17+F25+F34+F58+F62+F67+F71+F79+F91+F94+F97+F107+F118+F131+F145+F151+F162+F195+F200+F202+F208+F213+F219+F225+F229+F264+F274+F277+F292</f>
        <v>693584180</v>
      </c>
      <c r="G299" s="27">
        <f t="shared" ref="G299:I299" si="68">G6+G17+G25+G34+G58+G62+G67+G71+G79+G91+G94+G97+G107+G118+G131+G145+G151+G162+G195+G200+G202+G208+G213+G219+G225+G229+G264+G274+G277+G292</f>
        <v>1090724080</v>
      </c>
      <c r="H299" s="27">
        <f t="shared" si="68"/>
        <v>926152540</v>
      </c>
      <c r="I299" s="27">
        <f t="shared" si="68"/>
        <v>2860794900</v>
      </c>
      <c r="J299" s="19"/>
    </row>
    <row r="300" spans="1:10" s="5" customFormat="1"/>
    <row r="301" spans="1:10" s="5" customFormat="1"/>
    <row r="302" spans="1:10" s="5" customFormat="1"/>
  </sheetData>
  <mergeCells count="74">
    <mergeCell ref="F8:H8"/>
    <mergeCell ref="B5:B12"/>
    <mergeCell ref="A5:A12"/>
    <mergeCell ref="A131:A144"/>
    <mergeCell ref="B131:B144"/>
    <mergeCell ref="B124:B130"/>
    <mergeCell ref="A124:A130"/>
    <mergeCell ref="C6:C7"/>
    <mergeCell ref="A118:A122"/>
    <mergeCell ref="B118:B122"/>
    <mergeCell ref="A111:A117"/>
    <mergeCell ref="B111:B117"/>
    <mergeCell ref="A107:A110"/>
    <mergeCell ref="B107:B110"/>
    <mergeCell ref="A1:J1"/>
    <mergeCell ref="A3:A4"/>
    <mergeCell ref="B3:B4"/>
    <mergeCell ref="C3:C4"/>
    <mergeCell ref="D3:D4"/>
    <mergeCell ref="E3:I3"/>
    <mergeCell ref="J3:J4"/>
    <mergeCell ref="A299:D299"/>
    <mergeCell ref="B229:B263"/>
    <mergeCell ref="A229:A263"/>
    <mergeCell ref="B145:B150"/>
    <mergeCell ref="B162:B194"/>
    <mergeCell ref="A145:A150"/>
    <mergeCell ref="A162:A194"/>
    <mergeCell ref="A151:A161"/>
    <mergeCell ref="B151:B161"/>
    <mergeCell ref="A195:A199"/>
    <mergeCell ref="B195:B199"/>
    <mergeCell ref="A200:A201"/>
    <mergeCell ref="B200:B201"/>
    <mergeCell ref="B202:B207"/>
    <mergeCell ref="A202:A207"/>
    <mergeCell ref="A208:A212"/>
    <mergeCell ref="B208:B212"/>
    <mergeCell ref="A213:A218"/>
    <mergeCell ref="B213:B218"/>
    <mergeCell ref="A219:A224"/>
    <mergeCell ref="B219:B224"/>
    <mergeCell ref="A225:A228"/>
    <mergeCell ref="B225:B228"/>
    <mergeCell ref="A264:A273"/>
    <mergeCell ref="B264:B273"/>
    <mergeCell ref="A274:A276"/>
    <mergeCell ref="B274:B276"/>
    <mergeCell ref="A277:A291"/>
    <mergeCell ref="B277:B291"/>
    <mergeCell ref="A292:A298"/>
    <mergeCell ref="B292:B298"/>
    <mergeCell ref="A97:A106"/>
    <mergeCell ref="B97:B106"/>
    <mergeCell ref="A94:A96"/>
    <mergeCell ref="B94:B96"/>
    <mergeCell ref="A91:A93"/>
    <mergeCell ref="B91:B93"/>
    <mergeCell ref="A79:A90"/>
    <mergeCell ref="B79:B90"/>
    <mergeCell ref="A71:A78"/>
    <mergeCell ref="B71:B78"/>
    <mergeCell ref="A67:A70"/>
    <mergeCell ref="B67:B70"/>
    <mergeCell ref="B25:B33"/>
    <mergeCell ref="A25:A33"/>
    <mergeCell ref="A17:A24"/>
    <mergeCell ref="B17:B24"/>
    <mergeCell ref="A62:A66"/>
    <mergeCell ref="B62:B66"/>
    <mergeCell ref="A58:A61"/>
    <mergeCell ref="B58:B61"/>
    <mergeCell ref="B34:B57"/>
    <mergeCell ref="A34:A57"/>
  </mergeCells>
  <printOptions horizontalCentered="1"/>
  <pageMargins left="0.31496062992125984" right="0.11811023622047245" top="0.74803149606299213" bottom="0.55118110236220474" header="0.31496062992125984" footer="0.31496062992125984"/>
  <pageSetup paperSize="9" scale="85" orientation="landscape" useFirstPageNumber="1" horizontalDpi="4294967293" verticalDpi="0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2E2FE-16FE-48BB-9575-1C8CA5E56732}">
  <dimension ref="A1:K46"/>
  <sheetViews>
    <sheetView zoomScale="85" zoomScaleNormal="85" workbookViewId="0">
      <pane xSplit="2" ySplit="4" topLeftCell="C33" activePane="bottomRight" state="frozen"/>
      <selection pane="topRight" activeCell="C1" sqref="C1"/>
      <selection pane="bottomLeft" activeCell="A5" sqref="A5"/>
      <selection pane="bottomRight" activeCell="G34" sqref="G34"/>
    </sheetView>
  </sheetViews>
  <sheetFormatPr defaultColWidth="9" defaultRowHeight="24.6"/>
  <cols>
    <col min="1" max="1" width="4.6640625" style="2" customWidth="1"/>
    <col min="2" max="2" width="37.33203125" style="2" customWidth="1"/>
    <col min="3" max="3" width="32.33203125" style="2" customWidth="1"/>
    <col min="4" max="4" width="15.5546875" style="2" customWidth="1"/>
    <col min="5" max="5" width="9.5546875" style="2" customWidth="1"/>
    <col min="6" max="6" width="10.21875" style="2" customWidth="1"/>
    <col min="7" max="7" width="9.5546875" style="2" customWidth="1"/>
    <col min="8" max="8" width="11.21875" style="2" customWidth="1"/>
    <col min="9" max="9" width="11.88671875" style="2" customWidth="1"/>
    <col min="10" max="10" width="14.109375" style="2" customWidth="1"/>
    <col min="11" max="11" width="33.33203125" style="2" customWidth="1"/>
    <col min="12" max="16384" width="9" style="2"/>
  </cols>
  <sheetData>
    <row r="1" spans="1:11" ht="30">
      <c r="A1" s="154" t="s">
        <v>186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1">
      <c r="A2" s="3" t="s">
        <v>291</v>
      </c>
    </row>
    <row r="3" spans="1:11" ht="23.25" customHeight="1">
      <c r="A3" s="157" t="s">
        <v>0</v>
      </c>
      <c r="B3" s="157" t="s">
        <v>1</v>
      </c>
      <c r="C3" s="157" t="s">
        <v>2</v>
      </c>
      <c r="D3" s="158" t="s">
        <v>10</v>
      </c>
      <c r="E3" s="157" t="s">
        <v>7</v>
      </c>
      <c r="F3" s="157"/>
      <c r="G3" s="157"/>
      <c r="H3" s="157"/>
      <c r="I3" s="157"/>
      <c r="J3" s="158" t="s">
        <v>8</v>
      </c>
    </row>
    <row r="4" spans="1:11">
      <c r="A4" s="157"/>
      <c r="B4" s="157"/>
      <c r="C4" s="157"/>
      <c r="D4" s="157"/>
      <c r="E4" s="36" t="s">
        <v>3</v>
      </c>
      <c r="F4" s="36" t="s">
        <v>4</v>
      </c>
      <c r="G4" s="36" t="s">
        <v>5</v>
      </c>
      <c r="H4" s="36" t="s">
        <v>6</v>
      </c>
      <c r="I4" s="36" t="s">
        <v>9</v>
      </c>
      <c r="J4" s="158"/>
    </row>
    <row r="5" spans="1:11" s="8" customFormat="1" ht="49.2">
      <c r="A5" s="35">
        <v>1</v>
      </c>
      <c r="B5" s="10" t="s">
        <v>11</v>
      </c>
      <c r="C5" s="10" t="s">
        <v>43</v>
      </c>
      <c r="D5" s="10"/>
      <c r="E5" s="10"/>
      <c r="F5" s="10"/>
      <c r="G5" s="10"/>
      <c r="H5" s="10"/>
      <c r="I5" s="10"/>
      <c r="J5" s="10"/>
    </row>
    <row r="6" spans="1:11" s="8" customFormat="1" ht="221.4">
      <c r="A6" s="140">
        <v>2</v>
      </c>
      <c r="B6" s="164" t="s">
        <v>12</v>
      </c>
      <c r="C6" s="10" t="s">
        <v>128</v>
      </c>
      <c r="D6" s="10" t="s">
        <v>127</v>
      </c>
      <c r="E6" s="35" t="s">
        <v>60</v>
      </c>
      <c r="F6" s="35" t="s">
        <v>60</v>
      </c>
      <c r="G6" s="35" t="s">
        <v>60</v>
      </c>
      <c r="H6" s="35" t="s">
        <v>60</v>
      </c>
      <c r="I6" s="10"/>
      <c r="J6" s="10" t="s">
        <v>129</v>
      </c>
    </row>
    <row r="7" spans="1:11" s="8" customFormat="1">
      <c r="A7" s="142"/>
      <c r="B7" s="165"/>
      <c r="C7" s="10" t="s">
        <v>130</v>
      </c>
      <c r="D7" s="10"/>
      <c r="E7" s="35"/>
      <c r="F7" s="35"/>
      <c r="G7" s="35"/>
      <c r="H7" s="35"/>
      <c r="I7" s="10"/>
      <c r="J7" s="10"/>
    </row>
    <row r="8" spans="1:11" s="8" customFormat="1" ht="73.8" customHeight="1">
      <c r="A8" s="174">
        <v>3</v>
      </c>
      <c r="B8" s="171" t="s">
        <v>139</v>
      </c>
      <c r="C8" s="38" t="s">
        <v>143</v>
      </c>
      <c r="D8" s="21"/>
      <c r="E8" s="21"/>
      <c r="F8" s="39">
        <v>140000</v>
      </c>
      <c r="G8" s="21"/>
      <c r="H8" s="21"/>
      <c r="I8" s="39">
        <f>SUM(E8:H8)</f>
        <v>140000</v>
      </c>
      <c r="J8" s="42" t="s">
        <v>140</v>
      </c>
      <c r="K8" s="33"/>
    </row>
    <row r="9" spans="1:11" ht="71.400000000000006" customHeight="1">
      <c r="A9" s="175"/>
      <c r="B9" s="172"/>
      <c r="C9" s="38" t="s">
        <v>144</v>
      </c>
      <c r="D9" s="21"/>
      <c r="E9" s="21"/>
      <c r="F9" s="39">
        <v>340000</v>
      </c>
      <c r="G9" s="21"/>
      <c r="H9" s="21"/>
      <c r="I9" s="39">
        <f t="shared" ref="I9:I37" si="0">SUM(E9:H9)</f>
        <v>340000</v>
      </c>
      <c r="J9" s="42" t="s">
        <v>140</v>
      </c>
    </row>
    <row r="10" spans="1:11" ht="98.4">
      <c r="A10" s="175"/>
      <c r="B10" s="172"/>
      <c r="C10" s="38" t="s">
        <v>145</v>
      </c>
      <c r="D10" s="21"/>
      <c r="E10" s="21"/>
      <c r="F10" s="39">
        <v>140000</v>
      </c>
      <c r="G10" s="21"/>
      <c r="H10" s="21"/>
      <c r="I10" s="39">
        <f t="shared" si="0"/>
        <v>140000</v>
      </c>
      <c r="J10" s="42" t="s">
        <v>140</v>
      </c>
    </row>
    <row r="11" spans="1:11" ht="123">
      <c r="A11" s="175"/>
      <c r="B11" s="172"/>
      <c r="C11" s="38" t="s">
        <v>146</v>
      </c>
      <c r="D11" s="21"/>
      <c r="E11" s="21"/>
      <c r="F11" s="39">
        <v>140000</v>
      </c>
      <c r="G11" s="21"/>
      <c r="H11" s="21"/>
      <c r="I11" s="39">
        <f t="shared" si="0"/>
        <v>140000</v>
      </c>
      <c r="J11" s="42" t="s">
        <v>140</v>
      </c>
    </row>
    <row r="12" spans="1:11" ht="98.4">
      <c r="A12" s="175"/>
      <c r="B12" s="172"/>
      <c r="C12" s="38" t="s">
        <v>147</v>
      </c>
      <c r="D12" s="21"/>
      <c r="E12" s="45">
        <f>SUM(E13:E15)</f>
        <v>0</v>
      </c>
      <c r="F12" s="45">
        <f>SUM(F13:F15)</f>
        <v>4890000</v>
      </c>
      <c r="G12" s="45">
        <f t="shared" ref="G12:H12" si="1">SUM(G13:G15)</f>
        <v>0</v>
      </c>
      <c r="H12" s="45">
        <f t="shared" si="1"/>
        <v>10000000</v>
      </c>
      <c r="I12" s="45">
        <f t="shared" si="0"/>
        <v>14890000</v>
      </c>
      <c r="J12" s="42" t="s">
        <v>140</v>
      </c>
    </row>
    <row r="13" spans="1:11">
      <c r="A13" s="175"/>
      <c r="B13" s="172"/>
      <c r="C13" s="38" t="s">
        <v>151</v>
      </c>
      <c r="D13" s="21" t="s">
        <v>148</v>
      </c>
      <c r="E13" s="45"/>
      <c r="F13" s="45">
        <v>2190000</v>
      </c>
      <c r="G13" s="45"/>
      <c r="H13" s="45"/>
      <c r="I13" s="45">
        <f t="shared" si="0"/>
        <v>2190000</v>
      </c>
      <c r="J13" s="14"/>
    </row>
    <row r="14" spans="1:11" ht="42">
      <c r="A14" s="175"/>
      <c r="B14" s="172"/>
      <c r="C14" s="38" t="s">
        <v>152</v>
      </c>
      <c r="D14" s="42" t="s">
        <v>149</v>
      </c>
      <c r="E14" s="45"/>
      <c r="F14" s="45">
        <v>2700000</v>
      </c>
      <c r="G14" s="45"/>
      <c r="H14" s="45"/>
      <c r="I14" s="45">
        <f t="shared" si="0"/>
        <v>2700000</v>
      </c>
      <c r="J14" s="14"/>
    </row>
    <row r="15" spans="1:11" ht="73.8">
      <c r="A15" s="175"/>
      <c r="B15" s="172"/>
      <c r="C15" s="49" t="s">
        <v>153</v>
      </c>
      <c r="D15" s="48" t="s">
        <v>150</v>
      </c>
      <c r="E15" s="45"/>
      <c r="F15" s="45"/>
      <c r="G15" s="45"/>
      <c r="H15" s="45">
        <v>10000000</v>
      </c>
      <c r="I15" s="45">
        <f t="shared" si="0"/>
        <v>10000000</v>
      </c>
      <c r="J15" s="43"/>
    </row>
    <row r="16" spans="1:11">
      <c r="A16" s="176"/>
      <c r="B16" s="173"/>
      <c r="C16" s="50" t="s">
        <v>9</v>
      </c>
      <c r="D16" s="45"/>
      <c r="E16" s="45">
        <f>E8+E9+E10+E11+E12</f>
        <v>0</v>
      </c>
      <c r="F16" s="45">
        <f t="shared" ref="F16:H16" si="2">F8+F9+F10+F11+F12</f>
        <v>5650000</v>
      </c>
      <c r="G16" s="45">
        <f t="shared" si="2"/>
        <v>0</v>
      </c>
      <c r="H16" s="45">
        <f t="shared" si="2"/>
        <v>10000000</v>
      </c>
      <c r="I16" s="45">
        <f>I8+I9+I10+I11+I12</f>
        <v>15650000</v>
      </c>
      <c r="J16" s="45"/>
    </row>
    <row r="17" spans="1:10" ht="73.8">
      <c r="A17" s="174">
        <v>4</v>
      </c>
      <c r="B17" s="171" t="s">
        <v>141</v>
      </c>
      <c r="C17" s="14" t="s">
        <v>154</v>
      </c>
      <c r="D17" s="14"/>
      <c r="E17" s="44"/>
      <c r="F17" s="44">
        <v>76900</v>
      </c>
      <c r="G17" s="44"/>
      <c r="H17" s="44"/>
      <c r="I17" s="44">
        <f t="shared" si="0"/>
        <v>76900</v>
      </c>
      <c r="J17" s="42" t="s">
        <v>140</v>
      </c>
    </row>
    <row r="18" spans="1:10" s="8" customFormat="1" ht="63">
      <c r="A18" s="175"/>
      <c r="B18" s="172"/>
      <c r="C18" s="14" t="s">
        <v>155</v>
      </c>
      <c r="D18" s="14"/>
      <c r="E18" s="44"/>
      <c r="F18" s="44">
        <v>82000</v>
      </c>
      <c r="G18" s="44"/>
      <c r="H18" s="44"/>
      <c r="I18" s="44">
        <f t="shared" si="0"/>
        <v>82000</v>
      </c>
      <c r="J18" s="42" t="s">
        <v>140</v>
      </c>
    </row>
    <row r="19" spans="1:10" s="8" customFormat="1" ht="73.8">
      <c r="A19" s="175"/>
      <c r="B19" s="172"/>
      <c r="C19" s="14" t="s">
        <v>156</v>
      </c>
      <c r="D19" s="14"/>
      <c r="E19" s="44"/>
      <c r="F19" s="44">
        <v>410100</v>
      </c>
      <c r="G19" s="44"/>
      <c r="H19" s="44"/>
      <c r="I19" s="44">
        <f t="shared" si="0"/>
        <v>410100</v>
      </c>
      <c r="J19" s="42" t="s">
        <v>140</v>
      </c>
    </row>
    <row r="20" spans="1:10" s="8" customFormat="1" ht="73.8">
      <c r="A20" s="175"/>
      <c r="B20" s="172"/>
      <c r="C20" s="14" t="s">
        <v>157</v>
      </c>
      <c r="D20" s="14"/>
      <c r="E20" s="44"/>
      <c r="F20" s="44">
        <v>361100</v>
      </c>
      <c r="G20" s="44"/>
      <c r="H20" s="44"/>
      <c r="I20" s="44">
        <f t="shared" si="0"/>
        <v>361100</v>
      </c>
      <c r="J20" s="42" t="s">
        <v>140</v>
      </c>
    </row>
    <row r="21" spans="1:10" s="8" customFormat="1" ht="73.8">
      <c r="A21" s="175"/>
      <c r="B21" s="172"/>
      <c r="C21" s="14" t="s">
        <v>158</v>
      </c>
      <c r="D21" s="14"/>
      <c r="E21" s="44"/>
      <c r="F21" s="44">
        <v>340000</v>
      </c>
      <c r="G21" s="44"/>
      <c r="H21" s="44"/>
      <c r="I21" s="44">
        <f t="shared" si="0"/>
        <v>340000</v>
      </c>
      <c r="J21" s="42" t="s">
        <v>140</v>
      </c>
    </row>
    <row r="22" spans="1:10" s="8" customFormat="1" ht="98.4">
      <c r="A22" s="175"/>
      <c r="B22" s="172"/>
      <c r="C22" s="40" t="s">
        <v>159</v>
      </c>
      <c r="D22" s="23"/>
      <c r="E22" s="52"/>
      <c r="F22" s="52">
        <f>SUM(F23:F29)</f>
        <v>2140000</v>
      </c>
      <c r="G22" s="52">
        <f t="shared" ref="G22:H22" si="3">SUM(G23:G29)</f>
        <v>0</v>
      </c>
      <c r="H22" s="52">
        <f t="shared" si="3"/>
        <v>0</v>
      </c>
      <c r="I22" s="44">
        <f t="shared" si="0"/>
        <v>2140000</v>
      </c>
      <c r="J22" s="19"/>
    </row>
    <row r="23" spans="1:10" s="5" customFormat="1" ht="70.2">
      <c r="A23" s="175"/>
      <c r="B23" s="172"/>
      <c r="C23" s="38" t="s">
        <v>161</v>
      </c>
      <c r="D23" s="28" t="s">
        <v>160</v>
      </c>
      <c r="E23" s="52"/>
      <c r="F23" s="52">
        <v>580000</v>
      </c>
      <c r="G23" s="52"/>
      <c r="H23" s="52"/>
      <c r="I23" s="52">
        <f t="shared" si="0"/>
        <v>580000</v>
      </c>
      <c r="J23" s="14"/>
    </row>
    <row r="24" spans="1:10" ht="42">
      <c r="A24" s="175"/>
      <c r="B24" s="172"/>
      <c r="C24" s="38" t="s">
        <v>163</v>
      </c>
      <c r="D24" s="53" t="s">
        <v>162</v>
      </c>
      <c r="E24" s="52"/>
      <c r="F24" s="52">
        <v>220000</v>
      </c>
      <c r="G24" s="52"/>
      <c r="H24" s="52"/>
      <c r="I24" s="52">
        <f t="shared" si="0"/>
        <v>220000</v>
      </c>
      <c r="J24" s="14"/>
    </row>
    <row r="25" spans="1:10" ht="49.2">
      <c r="A25" s="175"/>
      <c r="B25" s="172"/>
      <c r="C25" s="38" t="s">
        <v>164</v>
      </c>
      <c r="D25" s="53" t="s">
        <v>165</v>
      </c>
      <c r="E25" s="52"/>
      <c r="F25" s="52">
        <v>155000</v>
      </c>
      <c r="G25" s="52"/>
      <c r="H25" s="52"/>
      <c r="I25" s="52">
        <f t="shared" si="0"/>
        <v>155000</v>
      </c>
      <c r="J25" s="14"/>
    </row>
    <row r="26" spans="1:10" ht="49.2">
      <c r="A26" s="175"/>
      <c r="B26" s="172"/>
      <c r="C26" s="38" t="s">
        <v>166</v>
      </c>
      <c r="D26" s="53" t="s">
        <v>167</v>
      </c>
      <c r="E26" s="52"/>
      <c r="F26" s="52">
        <v>185000</v>
      </c>
      <c r="G26" s="52"/>
      <c r="H26" s="52"/>
      <c r="I26" s="52">
        <f t="shared" si="0"/>
        <v>185000</v>
      </c>
      <c r="J26" s="14"/>
    </row>
    <row r="27" spans="1:10" ht="49.2">
      <c r="A27" s="175"/>
      <c r="B27" s="172"/>
      <c r="C27" s="38" t="s">
        <v>168</v>
      </c>
      <c r="D27" s="53" t="s">
        <v>169</v>
      </c>
      <c r="E27" s="52"/>
      <c r="F27" s="52">
        <v>350000</v>
      </c>
      <c r="G27" s="52"/>
      <c r="H27" s="52"/>
      <c r="I27" s="52">
        <f t="shared" si="0"/>
        <v>350000</v>
      </c>
      <c r="J27" s="14"/>
    </row>
    <row r="28" spans="1:10" ht="49.2">
      <c r="A28" s="175"/>
      <c r="B28" s="172"/>
      <c r="C28" s="38" t="s">
        <v>170</v>
      </c>
      <c r="D28" s="53" t="s">
        <v>172</v>
      </c>
      <c r="E28" s="52"/>
      <c r="F28" s="52">
        <v>400000</v>
      </c>
      <c r="G28" s="52"/>
      <c r="H28" s="52"/>
      <c r="I28" s="52">
        <f t="shared" si="0"/>
        <v>400000</v>
      </c>
      <c r="J28" s="14"/>
    </row>
    <row r="29" spans="1:10" ht="42">
      <c r="A29" s="175"/>
      <c r="B29" s="172"/>
      <c r="C29" s="38" t="s">
        <v>171</v>
      </c>
      <c r="D29" s="53" t="s">
        <v>173</v>
      </c>
      <c r="E29" s="52"/>
      <c r="F29" s="52">
        <v>250000</v>
      </c>
      <c r="G29" s="52"/>
      <c r="H29" s="52"/>
      <c r="I29" s="52">
        <f t="shared" si="0"/>
        <v>250000</v>
      </c>
      <c r="J29" s="19"/>
    </row>
    <row r="30" spans="1:10">
      <c r="A30" s="176"/>
      <c r="B30" s="173"/>
      <c r="C30" s="51" t="s">
        <v>9</v>
      </c>
      <c r="D30" s="46"/>
      <c r="E30" s="52">
        <f>E17+E18+E19+E20+E21+E22</f>
        <v>0</v>
      </c>
      <c r="F30" s="52">
        <f>F17+F18+F19+F20+F21+F22</f>
        <v>3410100</v>
      </c>
      <c r="G30" s="52">
        <f t="shared" ref="G30:H30" si="4">G17+G18+G19+G20+G21+G22</f>
        <v>0</v>
      </c>
      <c r="H30" s="52">
        <f t="shared" si="4"/>
        <v>0</v>
      </c>
      <c r="I30" s="52">
        <f t="shared" si="0"/>
        <v>3410100</v>
      </c>
      <c r="J30" s="37"/>
    </row>
    <row r="31" spans="1:10" s="5" customFormat="1" ht="98.4">
      <c r="A31" s="166">
        <v>5</v>
      </c>
      <c r="B31" s="171" t="s">
        <v>142</v>
      </c>
      <c r="C31" s="28" t="s">
        <v>174</v>
      </c>
      <c r="D31" s="21"/>
      <c r="E31" s="52"/>
      <c r="F31" s="52">
        <v>140000</v>
      </c>
      <c r="G31" s="52"/>
      <c r="H31" s="52"/>
      <c r="I31" s="52">
        <f t="shared" si="0"/>
        <v>140000</v>
      </c>
      <c r="J31" s="42" t="s">
        <v>140</v>
      </c>
    </row>
    <row r="32" spans="1:10" s="5" customFormat="1" ht="123">
      <c r="A32" s="167"/>
      <c r="B32" s="172"/>
      <c r="C32" s="14" t="s">
        <v>175</v>
      </c>
      <c r="D32" s="21"/>
      <c r="E32" s="52"/>
      <c r="F32" s="52">
        <v>80000</v>
      </c>
      <c r="G32" s="52"/>
      <c r="H32" s="52"/>
      <c r="I32" s="52">
        <f t="shared" si="0"/>
        <v>80000</v>
      </c>
      <c r="J32" s="42" t="s">
        <v>140</v>
      </c>
    </row>
    <row r="33" spans="1:10" s="5" customFormat="1" ht="98.4">
      <c r="A33" s="167"/>
      <c r="B33" s="172"/>
      <c r="C33" s="14" t="s">
        <v>176</v>
      </c>
      <c r="D33" s="21"/>
      <c r="E33" s="52"/>
      <c r="F33" s="52">
        <v>220000</v>
      </c>
      <c r="G33" s="52"/>
      <c r="H33" s="52"/>
      <c r="I33" s="52">
        <f t="shared" si="0"/>
        <v>220000</v>
      </c>
      <c r="J33" s="42" t="s">
        <v>140</v>
      </c>
    </row>
    <row r="34" spans="1:10" s="5" customFormat="1" ht="123">
      <c r="A34" s="167"/>
      <c r="B34" s="172"/>
      <c r="C34" s="14" t="s">
        <v>177</v>
      </c>
      <c r="D34" s="21"/>
      <c r="E34" s="52"/>
      <c r="F34" s="52">
        <v>80000</v>
      </c>
      <c r="G34" s="52"/>
      <c r="H34" s="52"/>
      <c r="I34" s="52">
        <f t="shared" si="0"/>
        <v>80000</v>
      </c>
      <c r="J34" s="42" t="s">
        <v>140</v>
      </c>
    </row>
    <row r="35" spans="1:10" s="5" customFormat="1" ht="73.8">
      <c r="A35" s="167"/>
      <c r="B35" s="172"/>
      <c r="C35" s="14" t="s">
        <v>178</v>
      </c>
      <c r="D35" s="21"/>
      <c r="E35" s="52"/>
      <c r="F35" s="52">
        <v>220000</v>
      </c>
      <c r="G35" s="52"/>
      <c r="H35" s="52"/>
      <c r="I35" s="52">
        <f t="shared" si="0"/>
        <v>220000</v>
      </c>
      <c r="J35" s="42" t="s">
        <v>140</v>
      </c>
    </row>
    <row r="36" spans="1:10" s="5" customFormat="1">
      <c r="A36" s="167"/>
      <c r="B36" s="172"/>
      <c r="C36" s="54" t="s">
        <v>9</v>
      </c>
      <c r="D36" s="32"/>
      <c r="E36" s="55">
        <f>SUM(E31:E35)</f>
        <v>0</v>
      </c>
      <c r="F36" s="55">
        <f t="shared" ref="F36:H36" si="5">SUM(F31:F35)</f>
        <v>740000</v>
      </c>
      <c r="G36" s="55">
        <f t="shared" si="5"/>
        <v>0</v>
      </c>
      <c r="H36" s="55">
        <f t="shared" si="5"/>
        <v>0</v>
      </c>
      <c r="I36" s="52">
        <f t="shared" si="0"/>
        <v>740000</v>
      </c>
      <c r="J36" s="8"/>
    </row>
    <row r="37" spans="1:10" s="8" customFormat="1">
      <c r="A37" s="168" t="s">
        <v>9</v>
      </c>
      <c r="B37" s="169"/>
      <c r="C37" s="170"/>
      <c r="D37" s="10"/>
      <c r="E37" s="56">
        <f>E16+E30+E36</f>
        <v>0</v>
      </c>
      <c r="F37" s="29">
        <f t="shared" ref="F37:H37" si="6">F16+F30+F36</f>
        <v>9800100</v>
      </c>
      <c r="G37" s="56">
        <f t="shared" si="6"/>
        <v>0</v>
      </c>
      <c r="H37" s="29">
        <f t="shared" si="6"/>
        <v>10000000</v>
      </c>
      <c r="I37" s="52">
        <f t="shared" si="0"/>
        <v>19800100</v>
      </c>
      <c r="J37" s="10"/>
    </row>
    <row r="38" spans="1:10" s="8" customFormat="1">
      <c r="A38" s="7"/>
    </row>
    <row r="39" spans="1:10" s="8" customFormat="1">
      <c r="A39" s="7"/>
    </row>
    <row r="40" spans="1:10" s="8" customFormat="1">
      <c r="A40" s="7"/>
      <c r="C40" s="5"/>
      <c r="D40" s="5"/>
      <c r="E40" s="5"/>
      <c r="F40" s="5"/>
      <c r="G40" s="5"/>
      <c r="H40" s="5"/>
      <c r="I40" s="5"/>
      <c r="J40" s="5"/>
    </row>
    <row r="41" spans="1:10" s="5" customFormat="1">
      <c r="A41" s="47"/>
    </row>
    <row r="42" spans="1:10" s="5" customFormat="1">
      <c r="A42" s="47"/>
    </row>
    <row r="43" spans="1:10" s="5" customFormat="1"/>
    <row r="44" spans="1:10" s="5" customFormat="1"/>
    <row r="45" spans="1:10" s="5" customFormat="1"/>
    <row r="46" spans="1:10" s="5" customFormat="1">
      <c r="C46" s="2"/>
      <c r="D46" s="2"/>
      <c r="E46" s="2"/>
      <c r="F46" s="2"/>
      <c r="G46" s="2"/>
      <c r="H46" s="2"/>
      <c r="I46" s="2"/>
      <c r="J46" s="2"/>
    </row>
  </sheetData>
  <mergeCells count="16">
    <mergeCell ref="A1:J1"/>
    <mergeCell ref="A3:A4"/>
    <mergeCell ref="B3:B4"/>
    <mergeCell ref="C3:C4"/>
    <mergeCell ref="D3:D4"/>
    <mergeCell ref="E3:I3"/>
    <mergeCell ref="J3:J4"/>
    <mergeCell ref="A6:A7"/>
    <mergeCell ref="B6:B7"/>
    <mergeCell ref="A31:A36"/>
    <mergeCell ref="A37:C37"/>
    <mergeCell ref="B8:B16"/>
    <mergeCell ref="B17:B30"/>
    <mergeCell ref="B31:B36"/>
    <mergeCell ref="A8:A16"/>
    <mergeCell ref="A17:A30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firstPageNumber="37" orientation="landscape" useFirstPageNumber="1" horizontalDpi="4294967293" verticalDpi="0" r:id="rId1"/>
  <headerFooter>
    <oddFooter>&amp;C&amp;P</oddFooter>
  </headerFooter>
  <ignoredErrors>
    <ignoredError sqref="I16 F3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1"/>
  <sheetViews>
    <sheetView tabSelected="1" zoomScale="86" zoomScaleNormal="86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9" defaultRowHeight="24.6"/>
  <cols>
    <col min="1" max="1" width="5.33203125" style="89" customWidth="1"/>
    <col min="2" max="2" width="34.109375" style="89" customWidth="1"/>
    <col min="3" max="3" width="31.6640625" style="89" customWidth="1"/>
    <col min="4" max="4" width="15.5546875" style="89" customWidth="1"/>
    <col min="5" max="9" width="11.21875" style="89" customWidth="1"/>
    <col min="10" max="10" width="14.109375" style="89" customWidth="1"/>
    <col min="11" max="16384" width="9" style="89"/>
  </cols>
  <sheetData>
    <row r="1" spans="1:12" s="58" customFormat="1" ht="30">
      <c r="A1" s="183" t="s">
        <v>186</v>
      </c>
      <c r="B1" s="183"/>
      <c r="C1" s="183"/>
      <c r="D1" s="183"/>
      <c r="E1" s="183"/>
      <c r="F1" s="183"/>
      <c r="G1" s="183"/>
      <c r="H1" s="183"/>
      <c r="I1" s="183"/>
      <c r="J1" s="183"/>
    </row>
    <row r="2" spans="1:12" s="58" customFormat="1">
      <c r="A2" s="59" t="s">
        <v>292</v>
      </c>
    </row>
    <row r="3" spans="1:12" s="58" customFormat="1" ht="23.25" customHeight="1">
      <c r="A3" s="185" t="s">
        <v>0</v>
      </c>
      <c r="B3" s="185" t="s">
        <v>1</v>
      </c>
      <c r="C3" s="185" t="s">
        <v>2</v>
      </c>
      <c r="D3" s="186" t="s">
        <v>10</v>
      </c>
      <c r="E3" s="184" t="s">
        <v>7</v>
      </c>
      <c r="F3" s="184"/>
      <c r="G3" s="184"/>
      <c r="H3" s="184"/>
      <c r="I3" s="184"/>
      <c r="J3" s="187" t="s">
        <v>8</v>
      </c>
    </row>
    <row r="4" spans="1:12" s="58" customFormat="1">
      <c r="A4" s="185"/>
      <c r="B4" s="185"/>
      <c r="C4" s="185"/>
      <c r="D4" s="185"/>
      <c r="E4" s="60" t="s">
        <v>3</v>
      </c>
      <c r="F4" s="60" t="s">
        <v>4</v>
      </c>
      <c r="G4" s="60" t="s">
        <v>5</v>
      </c>
      <c r="H4" s="60" t="s">
        <v>6</v>
      </c>
      <c r="I4" s="60" t="s">
        <v>9</v>
      </c>
      <c r="J4" s="187"/>
    </row>
    <row r="5" spans="1:12" s="65" customFormat="1" ht="73.8" customHeight="1">
      <c r="A5" s="61">
        <v>1</v>
      </c>
      <c r="B5" s="62" t="s">
        <v>13</v>
      </c>
      <c r="C5" s="62" t="s">
        <v>51</v>
      </c>
      <c r="D5" s="62"/>
      <c r="E5" s="63">
        <v>300000</v>
      </c>
      <c r="F5" s="63">
        <v>300000</v>
      </c>
      <c r="G5" s="63">
        <v>300000</v>
      </c>
      <c r="H5" s="63">
        <v>300000</v>
      </c>
      <c r="I5" s="63">
        <f>SUM(E5:H5)</f>
        <v>1200000</v>
      </c>
      <c r="J5" s="64" t="s">
        <v>50</v>
      </c>
    </row>
    <row r="6" spans="1:12" s="65" customFormat="1" ht="98.4">
      <c r="A6" s="62"/>
      <c r="B6" s="62"/>
      <c r="C6" s="66" t="s">
        <v>55</v>
      </c>
      <c r="D6" s="67" t="s">
        <v>52</v>
      </c>
      <c r="E6" s="61" t="s">
        <v>60</v>
      </c>
      <c r="F6" s="61" t="s">
        <v>60</v>
      </c>
      <c r="G6" s="61" t="s">
        <v>60</v>
      </c>
      <c r="H6" s="61" t="s">
        <v>60</v>
      </c>
      <c r="I6" s="63">
        <f t="shared" ref="I6:I28" si="0">SUM(E6:H6)</f>
        <v>0</v>
      </c>
      <c r="J6" s="64" t="s">
        <v>50</v>
      </c>
    </row>
    <row r="7" spans="1:12" s="65" customFormat="1" ht="73.8">
      <c r="A7" s="62"/>
      <c r="B7" s="62"/>
      <c r="C7" s="66" t="s">
        <v>56</v>
      </c>
      <c r="D7" s="68" t="s">
        <v>53</v>
      </c>
      <c r="E7" s="62"/>
      <c r="F7" s="61" t="s">
        <v>60</v>
      </c>
      <c r="G7" s="61" t="s">
        <v>60</v>
      </c>
      <c r="H7" s="61" t="s">
        <v>60</v>
      </c>
      <c r="I7" s="63">
        <f t="shared" si="0"/>
        <v>0</v>
      </c>
      <c r="J7" s="64" t="s">
        <v>50</v>
      </c>
    </row>
    <row r="8" spans="1:12" s="65" customFormat="1" ht="147.6">
      <c r="A8" s="62"/>
      <c r="B8" s="62"/>
      <c r="C8" s="66" t="s">
        <v>57</v>
      </c>
      <c r="D8" s="68" t="s">
        <v>54</v>
      </c>
      <c r="E8" s="69">
        <v>300000</v>
      </c>
      <c r="F8" s="62"/>
      <c r="G8" s="62"/>
      <c r="H8" s="62"/>
      <c r="I8" s="63">
        <f t="shared" si="0"/>
        <v>300000</v>
      </c>
      <c r="J8" s="64" t="s">
        <v>50</v>
      </c>
    </row>
    <row r="9" spans="1:12" s="65" customFormat="1" ht="123">
      <c r="A9" s="70">
        <v>2</v>
      </c>
      <c r="B9" s="71" t="s">
        <v>14</v>
      </c>
      <c r="C9" s="62" t="s">
        <v>131</v>
      </c>
      <c r="D9" s="62" t="s">
        <v>48</v>
      </c>
      <c r="E9" s="61" t="s">
        <v>60</v>
      </c>
      <c r="F9" s="61" t="s">
        <v>60</v>
      </c>
      <c r="G9" s="62"/>
      <c r="H9" s="62"/>
      <c r="I9" s="63">
        <f t="shared" si="0"/>
        <v>0</v>
      </c>
      <c r="J9" s="62"/>
    </row>
    <row r="10" spans="1:12" s="65" customFormat="1" ht="49.2">
      <c r="A10" s="72"/>
      <c r="B10" s="72"/>
      <c r="C10" s="62" t="s">
        <v>46</v>
      </c>
      <c r="D10" s="62" t="s">
        <v>47</v>
      </c>
      <c r="E10" s="63">
        <f>E11+E13+E12</f>
        <v>50000</v>
      </c>
      <c r="F10" s="63">
        <f t="shared" ref="F10:H10" si="1">F11+F13+F12</f>
        <v>12680000</v>
      </c>
      <c r="G10" s="63">
        <f t="shared" si="1"/>
        <v>50000</v>
      </c>
      <c r="H10" s="63">
        <f t="shared" si="1"/>
        <v>22050000</v>
      </c>
      <c r="I10" s="63">
        <f t="shared" si="0"/>
        <v>34830000</v>
      </c>
      <c r="J10" s="62"/>
    </row>
    <row r="11" spans="1:12" s="65" customFormat="1" ht="98.4">
      <c r="A11" s="72"/>
      <c r="B11" s="72"/>
      <c r="C11" s="62" t="s">
        <v>76</v>
      </c>
      <c r="D11" s="62" t="s">
        <v>77</v>
      </c>
      <c r="E11" s="63">
        <v>50000</v>
      </c>
      <c r="F11" s="63">
        <v>50000</v>
      </c>
      <c r="G11" s="63">
        <v>50000</v>
      </c>
      <c r="H11" s="63">
        <v>50000</v>
      </c>
      <c r="I11" s="63">
        <f t="shared" si="0"/>
        <v>200000</v>
      </c>
      <c r="J11" s="62" t="s">
        <v>47</v>
      </c>
    </row>
    <row r="12" spans="1:12" s="58" customFormat="1" ht="49.2">
      <c r="A12" s="72"/>
      <c r="B12" s="72"/>
      <c r="C12" s="73" t="s">
        <v>87</v>
      </c>
      <c r="D12" s="74" t="s">
        <v>86</v>
      </c>
      <c r="E12" s="63"/>
      <c r="F12" s="63">
        <v>530000</v>
      </c>
      <c r="G12" s="63"/>
      <c r="H12" s="63"/>
      <c r="I12" s="63">
        <f t="shared" si="0"/>
        <v>530000</v>
      </c>
      <c r="J12" s="62" t="s">
        <v>47</v>
      </c>
      <c r="K12" s="75"/>
    </row>
    <row r="13" spans="1:12" s="65" customFormat="1" ht="73.8">
      <c r="A13" s="72"/>
      <c r="B13" s="72"/>
      <c r="C13" s="62" t="s">
        <v>85</v>
      </c>
      <c r="D13" s="62"/>
      <c r="E13" s="63">
        <f>E14+E15+E16+E17</f>
        <v>0</v>
      </c>
      <c r="F13" s="63">
        <f t="shared" ref="F13:H13" si="2">F14+F15+F16+F17</f>
        <v>12100000</v>
      </c>
      <c r="G13" s="63">
        <f t="shared" si="2"/>
        <v>0</v>
      </c>
      <c r="H13" s="63">
        <f t="shared" si="2"/>
        <v>22000000</v>
      </c>
      <c r="I13" s="63">
        <f t="shared" ref="I13" si="3">SUM(E13:H13)</f>
        <v>34100000</v>
      </c>
      <c r="J13" s="62" t="s">
        <v>47</v>
      </c>
    </row>
    <row r="14" spans="1:12" s="58" customFormat="1" ht="42">
      <c r="A14" s="72"/>
      <c r="B14" s="72"/>
      <c r="C14" s="76" t="s">
        <v>78</v>
      </c>
      <c r="D14" s="63" t="s">
        <v>279</v>
      </c>
      <c r="E14" s="63"/>
      <c r="F14" s="63">
        <v>7400000</v>
      </c>
      <c r="G14" s="63"/>
      <c r="H14" s="63"/>
      <c r="I14" s="63">
        <f t="shared" ref="I14:I17" si="4">SUM(E14:H14)</f>
        <v>7400000</v>
      </c>
      <c r="J14" s="67"/>
      <c r="K14" s="75"/>
      <c r="L14" s="125"/>
    </row>
    <row r="15" spans="1:12" s="58" customFormat="1" ht="42">
      <c r="A15" s="72"/>
      <c r="B15" s="72"/>
      <c r="C15" s="76" t="s">
        <v>79</v>
      </c>
      <c r="D15" s="63" t="s">
        <v>80</v>
      </c>
      <c r="E15" s="63"/>
      <c r="F15" s="63">
        <v>4400000</v>
      </c>
      <c r="G15" s="63"/>
      <c r="H15" s="63"/>
      <c r="I15" s="63">
        <f t="shared" si="4"/>
        <v>4400000</v>
      </c>
      <c r="J15" s="67"/>
      <c r="K15" s="75"/>
    </row>
    <row r="16" spans="1:12" s="58" customFormat="1">
      <c r="A16" s="72"/>
      <c r="B16" s="72"/>
      <c r="C16" s="76" t="s">
        <v>81</v>
      </c>
      <c r="D16" s="63" t="s">
        <v>82</v>
      </c>
      <c r="E16" s="63"/>
      <c r="F16" s="63">
        <v>300000</v>
      </c>
      <c r="G16" s="63"/>
      <c r="H16" s="63"/>
      <c r="I16" s="63">
        <f t="shared" si="4"/>
        <v>300000</v>
      </c>
      <c r="J16" s="67"/>
      <c r="K16" s="75"/>
    </row>
    <row r="17" spans="1:11" s="58" customFormat="1" ht="55.8">
      <c r="A17" s="72"/>
      <c r="B17" s="72"/>
      <c r="C17" s="77" t="s">
        <v>83</v>
      </c>
      <c r="D17" s="63" t="s">
        <v>280</v>
      </c>
      <c r="E17" s="63"/>
      <c r="F17" s="63"/>
      <c r="G17" s="63"/>
      <c r="H17" s="63">
        <v>22000000</v>
      </c>
      <c r="I17" s="63">
        <f t="shared" si="4"/>
        <v>22000000</v>
      </c>
      <c r="J17" s="67"/>
      <c r="K17" s="75"/>
    </row>
    <row r="18" spans="1:11" s="65" customFormat="1" ht="123">
      <c r="A18" s="72"/>
      <c r="B18" s="72"/>
      <c r="C18" s="62" t="s">
        <v>88</v>
      </c>
      <c r="D18" s="62" t="s">
        <v>53</v>
      </c>
      <c r="E18" s="63"/>
      <c r="F18" s="63"/>
      <c r="G18" s="63"/>
      <c r="H18" s="63"/>
      <c r="I18" s="63"/>
      <c r="J18" s="62"/>
    </row>
    <row r="19" spans="1:11" s="65" customFormat="1" ht="49.2">
      <c r="A19" s="78"/>
      <c r="B19" s="78"/>
      <c r="C19" s="62" t="s">
        <v>49</v>
      </c>
      <c r="D19" s="63" t="s">
        <v>39</v>
      </c>
      <c r="E19" s="79" t="s">
        <v>60</v>
      </c>
      <c r="F19" s="79" t="s">
        <v>60</v>
      </c>
      <c r="G19" s="79" t="s">
        <v>60</v>
      </c>
      <c r="H19" s="79" t="s">
        <v>60</v>
      </c>
      <c r="I19" s="63">
        <f t="shared" si="0"/>
        <v>0</v>
      </c>
      <c r="J19" s="62"/>
    </row>
    <row r="20" spans="1:11" s="65" customFormat="1" ht="172.2">
      <c r="A20" s="71">
        <v>3</v>
      </c>
      <c r="B20" s="71" t="s">
        <v>15</v>
      </c>
      <c r="C20" s="62" t="s">
        <v>133</v>
      </c>
      <c r="D20" s="62" t="s">
        <v>45</v>
      </c>
      <c r="E20" s="61" t="s">
        <v>60</v>
      </c>
      <c r="F20" s="61" t="s">
        <v>60</v>
      </c>
      <c r="G20" s="61" t="s">
        <v>60</v>
      </c>
      <c r="H20" s="61" t="s">
        <v>60</v>
      </c>
      <c r="I20" s="63">
        <f t="shared" si="0"/>
        <v>0</v>
      </c>
      <c r="J20" s="62" t="s">
        <v>45</v>
      </c>
    </row>
    <row r="21" spans="1:11" s="65" customFormat="1" ht="98.4">
      <c r="A21" s="72"/>
      <c r="B21" s="72"/>
      <c r="C21" s="62" t="s">
        <v>132</v>
      </c>
      <c r="D21" s="62"/>
      <c r="E21" s="62"/>
      <c r="F21" s="62"/>
      <c r="G21" s="62"/>
      <c r="H21" s="62"/>
      <c r="I21" s="63">
        <f t="shared" si="0"/>
        <v>0</v>
      </c>
      <c r="J21" s="62"/>
    </row>
    <row r="22" spans="1:11" s="65" customFormat="1" ht="98.4">
      <c r="A22" s="147">
        <v>4</v>
      </c>
      <c r="B22" s="180" t="s">
        <v>16</v>
      </c>
      <c r="C22" s="62" t="s">
        <v>35</v>
      </c>
      <c r="D22" s="62" t="s">
        <v>95</v>
      </c>
      <c r="E22" s="61" t="s">
        <v>94</v>
      </c>
      <c r="F22" s="61" t="s">
        <v>93</v>
      </c>
      <c r="G22" s="61" t="s">
        <v>93</v>
      </c>
      <c r="H22" s="61" t="s">
        <v>93</v>
      </c>
      <c r="I22" s="79" t="s">
        <v>96</v>
      </c>
      <c r="J22" s="62" t="s">
        <v>38</v>
      </c>
    </row>
    <row r="23" spans="1:11" s="65" customFormat="1" ht="73.8">
      <c r="A23" s="148"/>
      <c r="B23" s="181"/>
      <c r="C23" s="62" t="s">
        <v>36</v>
      </c>
      <c r="D23" s="62" t="s">
        <v>98</v>
      </c>
      <c r="E23" s="61"/>
      <c r="F23" s="61" t="s">
        <v>94</v>
      </c>
      <c r="G23" s="61" t="s">
        <v>94</v>
      </c>
      <c r="H23" s="61" t="s">
        <v>94</v>
      </c>
      <c r="I23" s="79" t="s">
        <v>97</v>
      </c>
      <c r="J23" s="62" t="s">
        <v>39</v>
      </c>
    </row>
    <row r="24" spans="1:11" s="65" customFormat="1" ht="73.8">
      <c r="A24" s="148"/>
      <c r="B24" s="181"/>
      <c r="C24" s="62" t="s">
        <v>37</v>
      </c>
      <c r="D24" s="62" t="s">
        <v>99</v>
      </c>
      <c r="E24" s="80" t="s">
        <v>100</v>
      </c>
      <c r="F24" s="61" t="s">
        <v>101</v>
      </c>
      <c r="G24" s="61" t="s">
        <v>101</v>
      </c>
      <c r="H24" s="61" t="s">
        <v>101</v>
      </c>
      <c r="I24" s="79" t="s">
        <v>102</v>
      </c>
      <c r="J24" s="62" t="s">
        <v>40</v>
      </c>
    </row>
    <row r="25" spans="1:11" s="65" customFormat="1" ht="98.4">
      <c r="A25" s="148"/>
      <c r="B25" s="181"/>
      <c r="C25" s="73" t="s">
        <v>109</v>
      </c>
      <c r="D25" s="62" t="s">
        <v>99</v>
      </c>
      <c r="E25" s="61" t="s">
        <v>101</v>
      </c>
      <c r="F25" s="61" t="s">
        <v>101</v>
      </c>
      <c r="G25" s="61" t="s">
        <v>101</v>
      </c>
      <c r="H25" s="61" t="s">
        <v>101</v>
      </c>
      <c r="I25" s="79" t="s">
        <v>103</v>
      </c>
      <c r="J25" s="81" t="s">
        <v>41</v>
      </c>
    </row>
    <row r="26" spans="1:11" s="65" customFormat="1" ht="147.6">
      <c r="A26" s="148"/>
      <c r="B26" s="181"/>
      <c r="C26" s="62" t="s">
        <v>42</v>
      </c>
      <c r="D26" s="82" t="s">
        <v>104</v>
      </c>
      <c r="E26" s="82" t="s">
        <v>105</v>
      </c>
      <c r="F26" s="82" t="s">
        <v>106</v>
      </c>
      <c r="G26" s="82" t="s">
        <v>107</v>
      </c>
      <c r="H26" s="82" t="s">
        <v>105</v>
      </c>
      <c r="I26" s="82" t="s">
        <v>108</v>
      </c>
      <c r="J26" s="62"/>
    </row>
    <row r="27" spans="1:11" s="58" customFormat="1" ht="84">
      <c r="A27" s="148"/>
      <c r="B27" s="181"/>
      <c r="C27" s="66" t="s">
        <v>89</v>
      </c>
      <c r="D27" s="83" t="s">
        <v>91</v>
      </c>
      <c r="E27" s="84"/>
      <c r="F27" s="85">
        <v>250000</v>
      </c>
      <c r="G27" s="86"/>
      <c r="H27" s="26">
        <v>250000</v>
      </c>
      <c r="I27" s="63">
        <f t="shared" si="0"/>
        <v>500000</v>
      </c>
      <c r="J27" s="66" t="s">
        <v>39</v>
      </c>
      <c r="K27" s="75"/>
    </row>
    <row r="28" spans="1:11" s="58" customFormat="1" ht="84">
      <c r="A28" s="149"/>
      <c r="B28" s="182"/>
      <c r="C28" s="66" t="s">
        <v>90</v>
      </c>
      <c r="D28" s="83" t="s">
        <v>92</v>
      </c>
      <c r="E28" s="84"/>
      <c r="F28" s="26">
        <v>150000</v>
      </c>
      <c r="G28" s="86"/>
      <c r="H28" s="26">
        <v>150000</v>
      </c>
      <c r="I28" s="63">
        <f t="shared" si="0"/>
        <v>300000</v>
      </c>
      <c r="J28" s="66" t="s">
        <v>39</v>
      </c>
      <c r="K28" s="75"/>
    </row>
    <row r="29" spans="1:11">
      <c r="A29" s="177" t="s">
        <v>9</v>
      </c>
      <c r="B29" s="178"/>
      <c r="C29" s="178"/>
      <c r="D29" s="179"/>
      <c r="E29" s="87">
        <f>SUM(E5:E28)-E11-E13-E14-E15-E16-E17-E12</f>
        <v>650000</v>
      </c>
      <c r="F29" s="87">
        <f>SUM(F5:F28)-F11-F13-F14-F15-F16-F17-F12</f>
        <v>13380000</v>
      </c>
      <c r="G29" s="87">
        <f>SUM(G5:G28)-G11-G13-G14-G15-G16-G17-G12</f>
        <v>350000</v>
      </c>
      <c r="H29" s="87">
        <f>SUM(H5:H28)-H11-H13-H14-H15-H16-H17-H12</f>
        <v>22750000</v>
      </c>
      <c r="I29" s="87">
        <f>SUM(I5:I28)-I11-I13-I14-I15-I16-I17-I12</f>
        <v>37130000</v>
      </c>
      <c r="J29" s="88"/>
    </row>
    <row r="30" spans="1:1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1">
      <c r="A31" s="90"/>
      <c r="B31" s="90"/>
      <c r="C31" s="90"/>
      <c r="D31" s="90"/>
      <c r="E31" s="90"/>
      <c r="F31" s="90"/>
      <c r="G31" s="90"/>
      <c r="H31" s="90"/>
      <c r="I31" s="90"/>
      <c r="J31" s="90"/>
    </row>
  </sheetData>
  <mergeCells count="10">
    <mergeCell ref="A29:D29"/>
    <mergeCell ref="B22:B28"/>
    <mergeCell ref="A22:A28"/>
    <mergeCell ref="A1:J1"/>
    <mergeCell ref="E3:I3"/>
    <mergeCell ref="B3:B4"/>
    <mergeCell ref="A3:A4"/>
    <mergeCell ref="C3:C4"/>
    <mergeCell ref="D3:D4"/>
    <mergeCell ref="J3:J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90" firstPageNumber="42" orientation="landscape" useFirstPageNumber="1" horizontalDpi="4294967293" verticalDpi="0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7"/>
  <sheetViews>
    <sheetView zoomScale="78" zoomScaleNormal="78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6" sqref="G6"/>
    </sheetView>
  </sheetViews>
  <sheetFormatPr defaultColWidth="9" defaultRowHeight="24.6"/>
  <cols>
    <col min="1" max="1" width="5.77734375" style="1" customWidth="1"/>
    <col min="2" max="2" width="31.33203125" style="1" customWidth="1"/>
    <col min="3" max="3" width="31.6640625" style="1" customWidth="1"/>
    <col min="4" max="4" width="14" style="1" customWidth="1"/>
    <col min="5" max="6" width="11.5546875" style="1" customWidth="1"/>
    <col min="7" max="7" width="12.88671875" style="1" customWidth="1"/>
    <col min="8" max="8" width="11.5546875" style="1" customWidth="1"/>
    <col min="9" max="9" width="12.109375" style="1" customWidth="1"/>
    <col min="10" max="10" width="14.109375" style="1" customWidth="1"/>
    <col min="11" max="16384" width="9" style="1"/>
  </cols>
  <sheetData>
    <row r="1" spans="1:10" s="2" customFormat="1" ht="30">
      <c r="A1" s="154" t="s">
        <v>186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2" customFormat="1">
      <c r="A2" s="3" t="s">
        <v>293</v>
      </c>
    </row>
    <row r="3" spans="1:10" s="2" customFormat="1" ht="23.25" customHeight="1">
      <c r="A3" s="155" t="s">
        <v>0</v>
      </c>
      <c r="B3" s="155" t="s">
        <v>1</v>
      </c>
      <c r="C3" s="155" t="s">
        <v>2</v>
      </c>
      <c r="D3" s="156" t="s">
        <v>10</v>
      </c>
      <c r="E3" s="157" t="s">
        <v>7</v>
      </c>
      <c r="F3" s="157"/>
      <c r="G3" s="157"/>
      <c r="H3" s="157"/>
      <c r="I3" s="157"/>
      <c r="J3" s="158" t="s">
        <v>8</v>
      </c>
    </row>
    <row r="4" spans="1:10" s="2" customFormat="1">
      <c r="A4" s="155"/>
      <c r="B4" s="155"/>
      <c r="C4" s="155"/>
      <c r="D4" s="155"/>
      <c r="E4" s="4" t="s">
        <v>3</v>
      </c>
      <c r="F4" s="4" t="s">
        <v>4</v>
      </c>
      <c r="G4" s="4" t="s">
        <v>5</v>
      </c>
      <c r="H4" s="4" t="s">
        <v>6</v>
      </c>
      <c r="I4" s="4" t="s">
        <v>9</v>
      </c>
      <c r="J4" s="158"/>
    </row>
    <row r="5" spans="1:10" s="8" customFormat="1" ht="73.8">
      <c r="A5" s="9">
        <v>1</v>
      </c>
      <c r="B5" s="10" t="s">
        <v>18</v>
      </c>
      <c r="C5" s="10" t="s">
        <v>134</v>
      </c>
      <c r="D5" s="12" t="s">
        <v>136</v>
      </c>
      <c r="E5" s="10"/>
      <c r="F5" s="10"/>
      <c r="G5" s="18">
        <v>160000000</v>
      </c>
      <c r="H5" s="17"/>
      <c r="I5" s="29">
        <f>SUM(E5:H5)</f>
        <v>160000000</v>
      </c>
      <c r="J5" s="10"/>
    </row>
    <row r="6" spans="1:10" s="8" customFormat="1" ht="98.4">
      <c r="A6" s="9">
        <v>2</v>
      </c>
      <c r="B6" s="10" t="s">
        <v>84</v>
      </c>
      <c r="C6" s="10" t="s">
        <v>137</v>
      </c>
      <c r="D6" s="10"/>
      <c r="E6" s="31" t="s">
        <v>60</v>
      </c>
      <c r="F6" s="31" t="s">
        <v>60</v>
      </c>
      <c r="G6" s="31" t="s">
        <v>60</v>
      </c>
      <c r="H6" s="31" t="s">
        <v>60</v>
      </c>
      <c r="I6" s="31" t="s">
        <v>60</v>
      </c>
      <c r="J6" s="10"/>
    </row>
    <row r="7" spans="1:10" s="8" customFormat="1" ht="73.8">
      <c r="A7" s="9">
        <v>3</v>
      </c>
      <c r="B7" s="10" t="s">
        <v>17</v>
      </c>
      <c r="C7" s="10" t="s">
        <v>135</v>
      </c>
      <c r="D7" s="10"/>
      <c r="E7" s="10"/>
      <c r="F7" s="10"/>
      <c r="G7" s="10"/>
      <c r="H7" s="10"/>
      <c r="I7" s="10"/>
      <c r="J7" s="10"/>
    </row>
    <row r="8" spans="1:10" s="8" customFormat="1" ht="221.4">
      <c r="A8" s="9">
        <v>4</v>
      </c>
      <c r="B8" s="10" t="s">
        <v>31</v>
      </c>
      <c r="C8" s="10" t="s">
        <v>44</v>
      </c>
      <c r="D8" s="10"/>
      <c r="E8" s="30" t="s">
        <v>60</v>
      </c>
      <c r="F8" s="17"/>
      <c r="G8" s="18"/>
      <c r="H8" s="17"/>
      <c r="I8" s="29"/>
      <c r="J8" s="10" t="s">
        <v>32</v>
      </c>
    </row>
    <row r="9" spans="1:10" s="8" customFormat="1" ht="172.2">
      <c r="A9" s="32"/>
      <c r="B9" s="32"/>
      <c r="C9" s="10" t="s">
        <v>33</v>
      </c>
      <c r="D9" s="10"/>
      <c r="E9" s="10"/>
      <c r="F9" s="30" t="s">
        <v>60</v>
      </c>
      <c r="G9" s="10"/>
      <c r="H9" s="10"/>
      <c r="I9" s="10"/>
      <c r="J9" s="10" t="s">
        <v>34</v>
      </c>
    </row>
    <row r="10" spans="1:10" s="8" customFormat="1">
      <c r="A10" s="168" t="s">
        <v>9</v>
      </c>
      <c r="B10" s="169"/>
      <c r="C10" s="169"/>
      <c r="D10" s="170"/>
      <c r="E10" s="57">
        <f>SUM(E5:E8)</f>
        <v>0</v>
      </c>
      <c r="F10" s="57">
        <f t="shared" ref="F10:I10" si="0">SUM(F5:F8)</f>
        <v>0</v>
      </c>
      <c r="G10" s="57">
        <f t="shared" si="0"/>
        <v>160000000</v>
      </c>
      <c r="H10" s="57">
        <f t="shared" si="0"/>
        <v>0</v>
      </c>
      <c r="I10" s="57">
        <f t="shared" si="0"/>
        <v>160000000</v>
      </c>
      <c r="J10" s="10"/>
    </row>
    <row r="11" spans="1:10" s="8" customFormat="1">
      <c r="A11" s="7"/>
    </row>
    <row r="12" spans="1:10" s="8" customFormat="1">
      <c r="A12" s="7"/>
    </row>
    <row r="13" spans="1:10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0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>
      <c r="A17" s="6"/>
      <c r="B17" s="6"/>
      <c r="C17" s="6"/>
      <c r="D17" s="6"/>
      <c r="E17" s="6"/>
      <c r="F17" s="6"/>
      <c r="G17" s="6"/>
      <c r="H17" s="6"/>
      <c r="I17" s="6"/>
      <c r="J17" s="6"/>
    </row>
  </sheetData>
  <mergeCells count="8">
    <mergeCell ref="A10:D10"/>
    <mergeCell ref="A1:J1"/>
    <mergeCell ref="A3:A4"/>
    <mergeCell ref="B3:B4"/>
    <mergeCell ref="C3:C4"/>
    <mergeCell ref="D3:D4"/>
    <mergeCell ref="E3:I3"/>
    <mergeCell ref="J3:J4"/>
  </mergeCells>
  <printOptions horizontalCentered="1"/>
  <pageMargins left="0.31496062992125984" right="0.11811023622047245" top="0.74803149606299213" bottom="0.74803149606299213" header="0.31496062992125984" footer="0.31496062992125984"/>
  <pageSetup paperSize="9" scale="90" firstPageNumber="48" orientation="landscape" useFirstPageNumber="1" horizontalDpi="4294967293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รวมงบประมาณ</vt:lpstr>
      <vt:lpstr>ยุทธ์1 พัฒนาระบบบริการ</vt:lpstr>
      <vt:lpstr>ยุทธ์2 ป้องกันโรคและจัดการภัยฯ</vt:lpstr>
      <vt:lpstr>ยุทธ์3 พัฒนาอาชีวฯ</vt:lpstr>
      <vt:lpstr>ยุทธ์4 ส่งเสริมศูนย์กลางสุขภาพ</vt:lpstr>
      <vt:lpstr>'ยุทธ์1 พัฒนาระบบบริการ'!Print_Titles</vt:lpstr>
      <vt:lpstr>'ยุทธ์2 ป้องกันโรคและจัดการภัยฯ'!Print_Titles</vt:lpstr>
      <vt:lpstr>'ยุทธ์3 พัฒนาอาชีวฯ'!Print_Titles</vt:lpstr>
      <vt:lpstr>'ยุทธ์4 ส่งเสริมศูนย์กลางสุขภาพ'!Print_Titles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warayus</dc:creator>
  <cp:lastModifiedBy>asus</cp:lastModifiedBy>
  <cp:lastPrinted>2019-01-28T07:15:12Z</cp:lastPrinted>
  <dcterms:created xsi:type="dcterms:W3CDTF">2018-12-24T10:48:32Z</dcterms:created>
  <dcterms:modified xsi:type="dcterms:W3CDTF">2019-01-28T07:19:58Z</dcterms:modified>
</cp:coreProperties>
</file>